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30" windowWidth="14715" windowHeight="13650" firstSheet="2" activeTab="8"/>
  </bookViews>
  <sheets>
    <sheet name="forces" sheetId="1" r:id="rId1"/>
    <sheet name="Requirements" sheetId="2" r:id="rId2"/>
    <sheet name="cost" sheetId="3" r:id="rId3"/>
    <sheet name="force_combination" sheetId="4" r:id="rId4"/>
    <sheet name="design option" sheetId="5" r:id="rId5"/>
    <sheet name="Design Reqd" sheetId="6" r:id="rId6"/>
    <sheet name="TF_force" sheetId="7" r:id="rId7"/>
    <sheet name="Design_criteria" sheetId="8" r:id="rId8"/>
    <sheet name="choke_points" sheetId="9" r:id="rId9"/>
  </sheets>
  <definedNames/>
  <calcPr fullCalcOnLoad="1"/>
</workbook>
</file>

<file path=xl/sharedStrings.xml><?xml version="1.0" encoding="utf-8"?>
<sst xmlns="http://schemas.openxmlformats.org/spreadsheetml/2006/main" count="618" uniqueCount="282">
  <si>
    <t xml:space="preserve"> </t>
  </si>
  <si>
    <t>TF</t>
  </si>
  <si>
    <t>Items</t>
  </si>
  <si>
    <t>External</t>
  </si>
  <si>
    <t>Max</t>
  </si>
  <si>
    <t>Min</t>
  </si>
  <si>
    <t>Max(lbs)</t>
  </si>
  <si>
    <t>Min( Lbs)</t>
  </si>
  <si>
    <t>PF2_U</t>
  </si>
  <si>
    <t>PF3_U</t>
  </si>
  <si>
    <t>PF4_U</t>
  </si>
  <si>
    <t>PF5_U</t>
  </si>
  <si>
    <t>PF2_L</t>
  </si>
  <si>
    <t>PF3_L</t>
  </si>
  <si>
    <t>PF4_L</t>
  </si>
  <si>
    <t>PF5_L</t>
  </si>
  <si>
    <t>Static(lbs)</t>
  </si>
  <si>
    <t>Center Stack to Ground</t>
  </si>
  <si>
    <t>Power Supply Limit</t>
  </si>
  <si>
    <t>Operation Limit</t>
  </si>
  <si>
    <t>Min( Lbs)(+g)</t>
  </si>
  <si>
    <t>Max(lbs)(-g)</t>
  </si>
  <si>
    <t>Weight</t>
  </si>
  <si>
    <t>Total</t>
  </si>
  <si>
    <t>PF1C_U</t>
  </si>
  <si>
    <t>PF1C_L</t>
  </si>
  <si>
    <t>PF1cU+PF2U</t>
  </si>
  <si>
    <t>PF1cL+PF2L</t>
  </si>
  <si>
    <t>(PF1cU+PF2U)+(PF1cL+PF2L)</t>
  </si>
  <si>
    <t>(PF1aU+PF1bU)+(PF1aL+PF1bL)</t>
  </si>
  <si>
    <t xml:space="preserve">(PF3U+PF4U+PF5U)+(PF3L+PF4L+PF5L) </t>
  </si>
  <si>
    <t xml:space="preserve">P3_U </t>
  </si>
  <si>
    <t>P3_U + P4_U</t>
  </si>
  <si>
    <t>P3_U + P4_U + P5_U</t>
  </si>
  <si>
    <t>P3_U + P4_U + P5_U + P5_L</t>
  </si>
  <si>
    <t>P3_U + P4_U + P5_U + P5_L + P4_L</t>
  </si>
  <si>
    <t>pete 's monte carlo</t>
  </si>
  <si>
    <t>Links and Combinations</t>
  </si>
  <si>
    <t>P3_U to P4_U LINK</t>
  </si>
  <si>
    <t>P4_U to P5_U LINK</t>
  </si>
  <si>
    <t>P5_U to P5_L LINK</t>
  </si>
  <si>
    <t>P5_L to P4_L LINK</t>
  </si>
  <si>
    <t>P4_L to P3_L LINK</t>
  </si>
  <si>
    <t>Upper dome load</t>
  </si>
  <si>
    <t>Lower dome load</t>
  </si>
  <si>
    <t>(PF1aU+PF1bU)+(PF1aL+PF1bL) + OH</t>
  </si>
  <si>
    <t>OH</t>
  </si>
  <si>
    <t>Load by vessel to 4 legs to ground</t>
  </si>
  <si>
    <t>Components</t>
  </si>
  <si>
    <t>Locations</t>
  </si>
  <si>
    <t>Seals</t>
  </si>
  <si>
    <t>Bellows</t>
  </si>
  <si>
    <t>Ceramic</t>
  </si>
  <si>
    <t>P. Plates</t>
  </si>
  <si>
    <t>Max temperature( deg C)</t>
  </si>
  <si>
    <t>etc</t>
  </si>
  <si>
    <t>Special Limits</t>
  </si>
  <si>
    <t>Twist angulation translation</t>
  </si>
  <si>
    <t>Stress</t>
  </si>
  <si>
    <t>Current</t>
  </si>
  <si>
    <t>Power Supply Limit(current)</t>
  </si>
  <si>
    <t>Max(lbs) + g</t>
  </si>
  <si>
    <t xml:space="preserve">Max(lbs)+g </t>
  </si>
  <si>
    <t xml:space="preserve">Max(lbs)-g </t>
  </si>
  <si>
    <t>Max(-amps)</t>
  </si>
  <si>
    <t>Max(+amps)</t>
  </si>
  <si>
    <t>Operating Temp( Deg C)</t>
  </si>
  <si>
    <t>PF1a</t>
  </si>
  <si>
    <t>PF1b</t>
  </si>
  <si>
    <t>PF1c</t>
  </si>
  <si>
    <t>Combination from above chart</t>
  </si>
  <si>
    <t>cage to ground</t>
  </si>
  <si>
    <t>Design Loads</t>
  </si>
  <si>
    <t>see special chart</t>
  </si>
  <si>
    <t>Pressure in R</t>
  </si>
  <si>
    <t>Pressure in angle dir</t>
  </si>
  <si>
    <t>Center stack load</t>
  </si>
  <si>
    <t>Locations( z/L), l = 60"</t>
  </si>
  <si>
    <t xml:space="preserve">Design Limit </t>
  </si>
  <si>
    <t>Coils( 20,000 psi max design stress)</t>
  </si>
  <si>
    <t>TF coils Design loads ( 20,000 psi max design stress)</t>
  </si>
  <si>
    <t>TF coils</t>
  </si>
  <si>
    <t>eng</t>
  </si>
  <si>
    <t>M&amp;S</t>
  </si>
  <si>
    <t>Cage</t>
  </si>
  <si>
    <t>Designer</t>
  </si>
  <si>
    <t xml:space="preserve">PF2 </t>
  </si>
  <si>
    <t>Legs</t>
  </si>
  <si>
    <t>analyst</t>
  </si>
  <si>
    <t>PF( cage + pf2)</t>
  </si>
  <si>
    <t>total cost</t>
  </si>
  <si>
    <t>500K</t>
  </si>
  <si>
    <t>500 K</t>
  </si>
  <si>
    <t>700 K</t>
  </si>
  <si>
    <t>Fz max</t>
  </si>
  <si>
    <t>FzMin</t>
  </si>
  <si>
    <t>PF1A_U</t>
  </si>
  <si>
    <t>PF1B_U</t>
  </si>
  <si>
    <t>PF1A_L</t>
  </si>
  <si>
    <t>PF1B_L</t>
  </si>
  <si>
    <t>launch</t>
  </si>
  <si>
    <t>PF5_U + PF4_U</t>
  </si>
  <si>
    <t>PF5_U + PF4_U + PF3_U</t>
  </si>
  <si>
    <t>PF5_U + PF4_U + PF3_U+PF5_L</t>
  </si>
  <si>
    <t>PF5_U + PF4_U + PF3_U+PF5_l + PF4_L</t>
  </si>
  <si>
    <t>PF5_U + PF4_U + PF3_U+PF5_l + PF4_L + PF3_L</t>
  </si>
  <si>
    <t>PF2_U + PF1C_U</t>
  </si>
  <si>
    <t>PF2_U + PF1C_U + PF2_L</t>
  </si>
  <si>
    <t>PF2_U + PF1C_U + PF2_L + PF1C_L</t>
  </si>
  <si>
    <t>PF1A_U + PF1B_U</t>
  </si>
  <si>
    <t>PF1A_L + PF1B_L</t>
  </si>
  <si>
    <t>PF1A_U + PF1B_U + OH</t>
  </si>
  <si>
    <t>PF1A_U + PF1B_U + OH + PF1A_L</t>
  </si>
  <si>
    <t>PF1A_U + PF1B_U + OH + PF1A_L +  PF1B_L</t>
  </si>
  <si>
    <t>OH + PF1A_U</t>
  </si>
  <si>
    <t>OH + PF1A_U + PF1A_L</t>
  </si>
  <si>
    <t>PF3_U + PF4_U</t>
  </si>
  <si>
    <t>Vessel/4 legs</t>
  </si>
  <si>
    <t>vessel's 4 legs</t>
  </si>
  <si>
    <t>cage's 4 leg</t>
  </si>
  <si>
    <t>upper half of cage</t>
  </si>
  <si>
    <t>Pedestals</t>
  </si>
  <si>
    <t>Pedestal's launch load</t>
  </si>
  <si>
    <t>torque of inner TF's coil</t>
  </si>
  <si>
    <t>Punch's load of vessel</t>
  </si>
  <si>
    <t>P3L to Ground (cage) loading</t>
  </si>
  <si>
    <t>(PF3U+PF4U+PF5U)+(PF3L+PF4L+PF5L) + (PF1cU+PF2U)+(PF1cL+PF2L)</t>
  </si>
  <si>
    <t>No cage, all to vessel to ground via 4 legs</t>
  </si>
  <si>
    <t xml:space="preserve"> P4_U + P5_U + P5_L + P4_L</t>
  </si>
  <si>
    <t>PF4/5 to gnd</t>
  </si>
  <si>
    <t xml:space="preserve"> P4_U + P5_U + P5_L</t>
  </si>
  <si>
    <t xml:space="preserve"> P4_U + P5_U </t>
  </si>
  <si>
    <t>tbd</t>
  </si>
  <si>
    <t>PF4/5 link to vessel</t>
  </si>
  <si>
    <t>column load</t>
  </si>
  <si>
    <t>Ron H cal of Vertical loads from power limit</t>
  </si>
  <si>
    <t>Design load( lbs)</t>
  </si>
  <si>
    <t>Absolute value</t>
  </si>
  <si>
    <t>Minimum headroom above operation limit</t>
  </si>
  <si>
    <t>Force(%)</t>
  </si>
  <si>
    <t>Current( Sqrt of force)</t>
  </si>
  <si>
    <t xml:space="preserve"> P4_L + P5_L </t>
  </si>
  <si>
    <t xml:space="preserve"> P4_L + P5_L + P5_U</t>
  </si>
  <si>
    <t>Links and combinations in center stack to be sorted</t>
  </si>
  <si>
    <t>Ratings</t>
  </si>
  <si>
    <t>changing bolt mat increase in 40% load</t>
  </si>
  <si>
    <t>Design Choice</t>
  </si>
  <si>
    <t>TBD</t>
  </si>
  <si>
    <t>New design</t>
  </si>
  <si>
    <t>do nothing</t>
  </si>
  <si>
    <t>max existing real estate</t>
  </si>
  <si>
    <t>can be upgraded later on by changing bolts</t>
  </si>
  <si>
    <t>Design capacity to be determined from new design</t>
  </si>
  <si>
    <t>analysis of existing design</t>
  </si>
  <si>
    <t>new design</t>
  </si>
  <si>
    <t>capacity of legs TBD</t>
  </si>
  <si>
    <t>10,000 lbs tangential to vessel</t>
  </si>
  <si>
    <t>15,000 lbs load on Tf rings</t>
  </si>
  <si>
    <t>TF torqu</t>
  </si>
  <si>
    <t>Torque about Z axis</t>
  </si>
  <si>
    <t>49,517 Ft lbs</t>
  </si>
  <si>
    <t>36e-07I*I/r</t>
  </si>
  <si>
    <t>Fr(N/m)</t>
  </si>
  <si>
    <t>Rmax = 106.656</t>
  </si>
  <si>
    <t>Theta max = 49.403</t>
  </si>
  <si>
    <t>theta min = 50.597</t>
  </si>
  <si>
    <t>theta max</t>
  </si>
  <si>
    <t>sec x</t>
  </si>
  <si>
    <t>tan x</t>
  </si>
  <si>
    <t>theta max(rad)</t>
  </si>
  <si>
    <t>1 rad = 57.2958</t>
  </si>
  <si>
    <t>tan + sec</t>
  </si>
  <si>
    <t>Angles(rad)</t>
  </si>
  <si>
    <t>angle change = .034 rad</t>
  </si>
  <si>
    <t xml:space="preserve">ds = 106.656* .034 </t>
  </si>
  <si>
    <t xml:space="preserve"> =3.46" = .092M</t>
  </si>
  <si>
    <t>Force</t>
  </si>
  <si>
    <t>F' = 61000NM/M ds/r</t>
  </si>
  <si>
    <t>net force from theta to theta max</t>
  </si>
  <si>
    <t>a = 1.25</t>
  </si>
  <si>
    <t>b = .89</t>
  </si>
  <si>
    <t>c = 1.25</t>
  </si>
  <si>
    <t>F'</t>
  </si>
  <si>
    <t>S(ins)</t>
  </si>
  <si>
    <t>R(ins)</t>
  </si>
  <si>
    <t>R(M)</t>
  </si>
  <si>
    <t>S(M)</t>
  </si>
  <si>
    <t>F(N)</t>
  </si>
  <si>
    <t>F(lbs)</t>
  </si>
  <si>
    <t>75 psi</t>
  </si>
  <si>
    <t>25 psi</t>
  </si>
  <si>
    <t>.89M</t>
  </si>
  <si>
    <t>Roffset 35.14</t>
  </si>
  <si>
    <t>Rmin = 52.656</t>
  </si>
  <si>
    <t>2.71M-.04</t>
  </si>
  <si>
    <t>2.67M</t>
  </si>
  <si>
    <t>.134M-.04</t>
  </si>
  <si>
    <t>thetha</t>
  </si>
  <si>
    <t>sin</t>
  </si>
  <si>
    <t>s</t>
  </si>
  <si>
    <t>Coils</t>
  </si>
  <si>
    <t>Load ro vessels' legs</t>
  </si>
  <si>
    <t>Load ro Pedestal</t>
  </si>
  <si>
    <t>PF1aU+PF1bU</t>
  </si>
  <si>
    <t>PF1aL+PF1bL</t>
  </si>
  <si>
    <t>PF1aL+PF1bL + PF1aU+PF1bU</t>
  </si>
  <si>
    <t>http://www.pppl.gov/~neumeyer/NSTX_CSU/Design_Point.html</t>
  </si>
  <si>
    <t>Symmetry</t>
  </si>
  <si>
    <t>ASYmmetry</t>
  </si>
  <si>
    <t>Lower Half</t>
  </si>
  <si>
    <t>upper half</t>
  </si>
  <si>
    <t>TF coils moment(ft lbs)</t>
  </si>
  <si>
    <t>charlie(all coils)</t>
  </si>
  <si>
    <t>Tfcoils(Ftheta) lbs</t>
  </si>
  <si>
    <t>TF Coils, per half bundle(3 coils-upper half), 130,000 amps</t>
  </si>
  <si>
    <t>Burst Loads(lbs)</t>
  </si>
  <si>
    <t>N/A</t>
  </si>
  <si>
    <t>per FEA/ansys</t>
  </si>
  <si>
    <t>Side Load(Ftheta)</t>
  </si>
  <si>
    <t>46,000 ft lbs</t>
  </si>
  <si>
    <t>but &gt;300,000 per half</t>
  </si>
  <si>
    <t>64,496 per bundle</t>
  </si>
  <si>
    <t xml:space="preserve"> -41264 per bundle</t>
  </si>
  <si>
    <t>504 per bundle</t>
  </si>
  <si>
    <t>Web ( C.N)</t>
  </si>
  <si>
    <t>Fr = 52,000</t>
  </si>
  <si>
    <t>Spin(upper half outer TF legs Ft lbs) moments</t>
  </si>
  <si>
    <t>Twist(upper half ol/inL Ft lbs) moments</t>
  </si>
  <si>
    <t>"Hilty", pull out forces ratings from concrete</t>
  </si>
  <si>
    <t>Vessels' legs</t>
  </si>
  <si>
    <t>Interface to vessel</t>
  </si>
  <si>
    <t>Umbrella</t>
  </si>
  <si>
    <t>Umbrella's legs</t>
  </si>
  <si>
    <t>2 bolts to pads</t>
  </si>
  <si>
    <t>Gravity to 1/8" for lift loads</t>
  </si>
  <si>
    <t>Strap for lift forces</t>
  </si>
  <si>
    <t>pads</t>
  </si>
  <si>
    <t>ribs</t>
  </si>
  <si>
    <t>welds</t>
  </si>
  <si>
    <t>Vessels</t>
  </si>
  <si>
    <t>Midplane between ports</t>
  </si>
  <si>
    <t>TF Coils</t>
  </si>
  <si>
    <t>3/8" tap on clamps</t>
  </si>
  <si>
    <t>6 x 3/8 tapped Pads at Knuckle</t>
  </si>
  <si>
    <t>3/4" pins</t>
  </si>
  <si>
    <t>PF2 coils</t>
  </si>
  <si>
    <t>PF3 Clamps</t>
  </si>
  <si>
    <t>1/2" screw clamps</t>
  </si>
  <si>
    <t>1/2" tapped holes clamps</t>
  </si>
  <si>
    <t>PF4/PF5</t>
  </si>
  <si>
    <t>1/2" clamps</t>
  </si>
  <si>
    <t>tapped holes</t>
  </si>
  <si>
    <t>linked to vessels</t>
  </si>
  <si>
    <t>Columns</t>
  </si>
  <si>
    <t>Vacuum</t>
  </si>
  <si>
    <t>Bending/twisting from beam Box/bellows</t>
  </si>
  <si>
    <t>Hydrostatic</t>
  </si>
  <si>
    <t>side loads/ torque</t>
  </si>
  <si>
    <t>PF2 Launch</t>
  </si>
  <si>
    <t>PF3 Launch</t>
  </si>
  <si>
    <t>X</t>
  </si>
  <si>
    <t>Vessel launch</t>
  </si>
  <si>
    <t xml:space="preserve"> X</t>
  </si>
  <si>
    <t>Ribs/Pads</t>
  </si>
  <si>
    <t>Ribs</t>
  </si>
  <si>
    <t>Weld to vessels</t>
  </si>
  <si>
    <t>Pads</t>
  </si>
  <si>
    <t>PF4/5 Launch</t>
  </si>
  <si>
    <t>PF4/5 internal</t>
  </si>
  <si>
    <t xml:space="preserve">  </t>
  </si>
  <si>
    <t>UPGRADE</t>
  </si>
  <si>
    <t>NO</t>
  </si>
  <si>
    <t>YES</t>
  </si>
  <si>
    <t>Inconel bolts</t>
  </si>
  <si>
    <t>Comment</t>
  </si>
  <si>
    <t>PF4 to PF5 Links</t>
  </si>
  <si>
    <t>To be confirmd by 23 Dec from Analyst</t>
  </si>
  <si>
    <t>2 lips with 1 bolt beyond gravity(1/8")</t>
  </si>
  <si>
    <t>Radial out-Pressure</t>
  </si>
  <si>
    <t>Loads sources</t>
  </si>
  <si>
    <t>Priority</t>
  </si>
  <si>
    <t>for Analysis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</si>
</sst>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color indexed="11"/>
      <name val="Arial"/>
      <family val="2"/>
    </font>
    <font>
      <b/>
      <sz val="12"/>
      <color indexed="11"/>
      <name val="Arial"/>
      <family val="2"/>
    </font>
    <font>
      <b/>
      <i/>
      <sz val="14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5"/>
      <name val="Arial"/>
      <family val="2"/>
    </font>
    <font>
      <b/>
      <i/>
      <sz val="9"/>
      <color indexed="15"/>
      <name val="Arial"/>
      <family val="2"/>
    </font>
    <font>
      <b/>
      <sz val="10"/>
      <color indexed="15"/>
      <name val="Arial"/>
      <family val="2"/>
    </font>
    <font>
      <b/>
      <sz val="11"/>
      <name val="Arial"/>
      <family val="2"/>
    </font>
    <font>
      <b/>
      <sz val="10"/>
      <color indexed="11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8" fontId="20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4">
      <selection activeCell="I23" sqref="I23"/>
    </sheetView>
  </sheetViews>
  <sheetFormatPr defaultColWidth="9.140625" defaultRowHeight="39.75" customHeight="1"/>
  <cols>
    <col min="1" max="1" width="21.57421875" style="1" customWidth="1"/>
    <col min="2" max="2" width="12.28125" style="1" customWidth="1"/>
    <col min="3" max="3" width="12.7109375" style="1" customWidth="1"/>
    <col min="4" max="4" width="10.8515625" style="1" customWidth="1"/>
    <col min="5" max="5" width="10.140625" style="1" customWidth="1"/>
    <col min="6" max="6" width="9.7109375" style="1" customWidth="1"/>
    <col min="7" max="7" width="17.28125" style="1" customWidth="1"/>
    <col min="8" max="16384" width="15.7109375" style="1" customWidth="1"/>
  </cols>
  <sheetData>
    <row r="1" spans="1:9" ht="19.5" customHeight="1">
      <c r="A1" s="2" t="s">
        <v>2</v>
      </c>
      <c r="B1" s="69" t="s">
        <v>18</v>
      </c>
      <c r="C1" s="69"/>
      <c r="D1" s="69" t="s">
        <v>19</v>
      </c>
      <c r="E1" s="69"/>
      <c r="F1" s="2" t="s">
        <v>16</v>
      </c>
      <c r="I1" s="8" t="s">
        <v>100</v>
      </c>
    </row>
    <row r="2" spans="2:10" ht="19.5" customHeight="1">
      <c r="B2" s="2" t="s">
        <v>21</v>
      </c>
      <c r="C2" s="2" t="s">
        <v>20</v>
      </c>
      <c r="D2" s="2" t="s">
        <v>6</v>
      </c>
      <c r="E2" s="2" t="s">
        <v>7</v>
      </c>
      <c r="F2" s="4" t="s">
        <v>22</v>
      </c>
      <c r="I2" s="1" t="s">
        <v>94</v>
      </c>
      <c r="J2" s="1" t="s">
        <v>95</v>
      </c>
    </row>
    <row r="3" spans="2:6" ht="19.5" customHeight="1">
      <c r="B3" s="2"/>
      <c r="C3" s="2"/>
      <c r="D3" s="2"/>
      <c r="E3" s="2"/>
      <c r="F3" s="4"/>
    </row>
    <row r="4" spans="1:10" ht="39.75" customHeight="1">
      <c r="A4" s="1" t="s">
        <v>46</v>
      </c>
      <c r="B4" s="3">
        <v>545134</v>
      </c>
      <c r="C4" s="3">
        <v>-545134</v>
      </c>
      <c r="D4" s="3">
        <v>12100</v>
      </c>
      <c r="E4" s="3">
        <v>-14903</v>
      </c>
      <c r="I4" s="1">
        <v>570795</v>
      </c>
      <c r="J4" s="1">
        <v>-570797</v>
      </c>
    </row>
    <row r="5" spans="1:10" ht="19.5" customHeight="1">
      <c r="A5" s="1" t="s">
        <v>96</v>
      </c>
      <c r="B5" s="6">
        <v>315851</v>
      </c>
      <c r="C5" s="6">
        <v>-213437</v>
      </c>
      <c r="D5" s="6">
        <v>67153</v>
      </c>
      <c r="E5" s="6">
        <v>-57916</v>
      </c>
      <c r="F5" s="4"/>
      <c r="I5" s="1">
        <v>310688</v>
      </c>
      <c r="J5" s="31">
        <v>-163735</v>
      </c>
    </row>
    <row r="6" spans="1:10" ht="19.5" customHeight="1">
      <c r="A6" s="1" t="s">
        <v>97</v>
      </c>
      <c r="B6" s="6">
        <v>90418</v>
      </c>
      <c r="C6" s="6">
        <v>-144859</v>
      </c>
      <c r="D6" s="6">
        <v>48138</v>
      </c>
      <c r="E6" s="6">
        <v>-30195</v>
      </c>
      <c r="F6" s="4"/>
      <c r="I6" s="1">
        <v>90024</v>
      </c>
      <c r="J6" s="31">
        <v>-124437</v>
      </c>
    </row>
    <row r="7" spans="1:10" ht="19.5" customHeight="1">
      <c r="A7" s="1" t="s">
        <v>24</v>
      </c>
      <c r="B7" s="37">
        <v>143125</v>
      </c>
      <c r="C7" s="37">
        <v>-168089</v>
      </c>
      <c r="D7" s="37">
        <v>68673</v>
      </c>
      <c r="E7" s="37">
        <v>-30125</v>
      </c>
      <c r="F7" s="4"/>
      <c r="I7" s="1">
        <v>141221</v>
      </c>
      <c r="J7" s="32">
        <v>-137866</v>
      </c>
    </row>
    <row r="8" spans="1:10" ht="19.5" customHeight="1">
      <c r="A8" s="1" t="s">
        <v>8</v>
      </c>
      <c r="B8" s="37">
        <v>192144</v>
      </c>
      <c r="C8" s="37">
        <v>-194414</v>
      </c>
      <c r="D8" s="37">
        <v>42996</v>
      </c>
      <c r="E8" s="37">
        <v>-67757</v>
      </c>
      <c r="F8" s="37">
        <v>2600</v>
      </c>
      <c r="I8" s="1">
        <v>180636</v>
      </c>
      <c r="J8" s="32">
        <v>-158057</v>
      </c>
    </row>
    <row r="9" spans="1:10" ht="19.5" customHeight="1">
      <c r="A9" s="1" t="s">
        <v>9</v>
      </c>
      <c r="B9" s="37">
        <v>246951</v>
      </c>
      <c r="C9" s="38">
        <v>-303940</v>
      </c>
      <c r="D9" s="37">
        <v>100954</v>
      </c>
      <c r="E9" s="37">
        <v>-148839</v>
      </c>
      <c r="F9" s="3">
        <v>5500</v>
      </c>
      <c r="I9" s="8">
        <v>245705</v>
      </c>
      <c r="J9" s="32">
        <v>-302406</v>
      </c>
    </row>
    <row r="10" spans="1:10" ht="19.5" customHeight="1">
      <c r="A10" s="1" t="s">
        <v>10</v>
      </c>
      <c r="B10" s="37">
        <v>151945</v>
      </c>
      <c r="C10" s="37">
        <v>-423491</v>
      </c>
      <c r="D10" s="37">
        <v>85361</v>
      </c>
      <c r="E10" s="37">
        <v>-204724</v>
      </c>
      <c r="F10" s="37">
        <v>3800</v>
      </c>
      <c r="I10" s="1">
        <v>158563</v>
      </c>
      <c r="J10" s="31">
        <v>-422835</v>
      </c>
    </row>
    <row r="11" spans="1:10" ht="19.5" customHeight="1">
      <c r="A11" s="1" t="s">
        <v>11</v>
      </c>
      <c r="B11" s="3">
        <v>191878</v>
      </c>
      <c r="C11" s="3">
        <v>-523610</v>
      </c>
      <c r="D11" s="3">
        <v>50636</v>
      </c>
      <c r="E11" s="3">
        <v>-241452</v>
      </c>
      <c r="F11" s="3">
        <v>4900</v>
      </c>
      <c r="I11" s="1">
        <v>490932</v>
      </c>
      <c r="J11" s="31">
        <v>-596655</v>
      </c>
    </row>
    <row r="12" ht="19.5" customHeight="1">
      <c r="J12" s="31"/>
    </row>
    <row r="13" spans="1:10" ht="19.5" customHeight="1">
      <c r="A13" s="1" t="s">
        <v>98</v>
      </c>
      <c r="B13" s="6">
        <v>213437</v>
      </c>
      <c r="C13" s="3">
        <v>-315851</v>
      </c>
      <c r="D13" s="3">
        <v>57916</v>
      </c>
      <c r="E13" s="3">
        <v>-47295</v>
      </c>
      <c r="I13" s="1">
        <v>163734</v>
      </c>
      <c r="J13" s="31">
        <v>-310685</v>
      </c>
    </row>
    <row r="14" spans="1:10" ht="19.5" customHeight="1">
      <c r="A14" s="1" t="s">
        <v>99</v>
      </c>
      <c r="B14" s="3">
        <v>144858</v>
      </c>
      <c r="C14" s="6">
        <v>-90418</v>
      </c>
      <c r="D14" s="3">
        <v>30195</v>
      </c>
      <c r="E14" s="3">
        <v>-48138</v>
      </c>
      <c r="I14" s="1">
        <v>124436</v>
      </c>
      <c r="J14" s="31">
        <v>-90023</v>
      </c>
    </row>
    <row r="15" spans="1:10" ht="19.5" customHeight="1">
      <c r="A15" s="1" t="s">
        <v>25</v>
      </c>
      <c r="B15" s="37">
        <v>168089</v>
      </c>
      <c r="C15" s="37">
        <v>-143125</v>
      </c>
      <c r="D15" s="37">
        <v>30125</v>
      </c>
      <c r="E15" s="3">
        <v>-68673</v>
      </c>
      <c r="I15" s="1">
        <v>137866</v>
      </c>
      <c r="J15" s="31">
        <v>-141221</v>
      </c>
    </row>
    <row r="16" spans="1:10" ht="19.5" customHeight="1">
      <c r="A16" s="1" t="s">
        <v>12</v>
      </c>
      <c r="B16" s="37">
        <v>194414</v>
      </c>
      <c r="C16" s="37">
        <v>-192144</v>
      </c>
      <c r="D16" s="37">
        <v>54525</v>
      </c>
      <c r="E16" s="3">
        <v>-42996</v>
      </c>
      <c r="F16" s="3">
        <v>2600</v>
      </c>
      <c r="I16" s="8">
        <v>158057</v>
      </c>
      <c r="J16" s="31">
        <v>-180636</v>
      </c>
    </row>
    <row r="17" spans="1:10" ht="19.5" customHeight="1">
      <c r="A17" s="1" t="s">
        <v>13</v>
      </c>
      <c r="B17" s="1">
        <v>303940</v>
      </c>
      <c r="C17" s="37">
        <v>-246951</v>
      </c>
      <c r="D17" s="37">
        <v>148839</v>
      </c>
      <c r="E17" s="3">
        <v>-31442</v>
      </c>
      <c r="F17" s="3">
        <v>5500</v>
      </c>
      <c r="I17" s="8">
        <v>302406</v>
      </c>
      <c r="J17" s="31">
        <v>-245705</v>
      </c>
    </row>
    <row r="18" spans="1:10" ht="19.5" customHeight="1">
      <c r="A18" s="1" t="s">
        <v>14</v>
      </c>
      <c r="B18" s="37">
        <v>423491</v>
      </c>
      <c r="C18" s="37">
        <v>-151945</v>
      </c>
      <c r="D18" s="37">
        <v>186601</v>
      </c>
      <c r="E18" s="3">
        <v>-85361</v>
      </c>
      <c r="F18" s="3">
        <v>3800</v>
      </c>
      <c r="I18" s="8">
        <v>422836</v>
      </c>
      <c r="J18" s="31">
        <v>-158563</v>
      </c>
    </row>
    <row r="19" spans="1:10" ht="19.5" customHeight="1">
      <c r="A19" s="1" t="s">
        <v>15</v>
      </c>
      <c r="B19" s="37">
        <v>523610</v>
      </c>
      <c r="C19" s="37">
        <v>-191878</v>
      </c>
      <c r="D19" s="37">
        <v>241452</v>
      </c>
      <c r="E19" s="3">
        <v>-50636</v>
      </c>
      <c r="F19" s="3">
        <v>4900</v>
      </c>
      <c r="I19" s="1">
        <v>596655</v>
      </c>
      <c r="J19" s="31">
        <v>-490933</v>
      </c>
    </row>
    <row r="20" spans="1:6" ht="19.5" customHeight="1">
      <c r="A20" s="1" t="s">
        <v>23</v>
      </c>
      <c r="F20" s="4">
        <f>SUM(F8:F19)</f>
        <v>33600</v>
      </c>
    </row>
    <row r="21" ht="19.5" customHeight="1">
      <c r="A21" s="1" t="s">
        <v>0</v>
      </c>
    </row>
    <row r="22" spans="1:3" ht="30" customHeight="1">
      <c r="A22" s="70" t="s">
        <v>37</v>
      </c>
      <c r="B22" s="71"/>
      <c r="C22" s="71"/>
    </row>
    <row r="23" spans="1:8" ht="24.75" customHeight="1">
      <c r="A23" s="5"/>
      <c r="H23" s="1" t="s">
        <v>0</v>
      </c>
    </row>
    <row r="24" spans="1:7" ht="24.75" customHeight="1">
      <c r="A24" s="1" t="s">
        <v>31</v>
      </c>
      <c r="B24" s="37">
        <v>246951</v>
      </c>
      <c r="C24" s="38">
        <v>-303940</v>
      </c>
      <c r="D24" s="37">
        <v>100954</v>
      </c>
      <c r="E24" s="37">
        <v>-148839</v>
      </c>
      <c r="G24" s="1" t="s">
        <v>38</v>
      </c>
    </row>
    <row r="25" spans="1:7" s="11" customFormat="1" ht="24.75" customHeight="1">
      <c r="A25" s="35" t="s">
        <v>32</v>
      </c>
      <c r="G25" s="35" t="s">
        <v>39</v>
      </c>
    </row>
    <row r="26" spans="1:7" ht="24.75" customHeight="1">
      <c r="A26" s="1" t="s">
        <v>33</v>
      </c>
      <c r="B26" s="3">
        <v>80787</v>
      </c>
      <c r="C26" s="3">
        <v>-645801</v>
      </c>
      <c r="D26" s="3">
        <v>-136263</v>
      </c>
      <c r="E26" s="3">
        <v>-240862</v>
      </c>
      <c r="G26" s="1" t="s">
        <v>40</v>
      </c>
    </row>
    <row r="27" spans="1:7" s="35" customFormat="1" ht="24.75" customHeight="1">
      <c r="A27" s="35" t="s">
        <v>34</v>
      </c>
      <c r="G27" s="35" t="s">
        <v>41</v>
      </c>
    </row>
    <row r="28" spans="1:7" ht="24.75" customHeight="1">
      <c r="A28" s="1" t="s">
        <v>35</v>
      </c>
      <c r="B28" s="3">
        <v>109727</v>
      </c>
      <c r="C28" s="3">
        <v>-450223</v>
      </c>
      <c r="D28" s="3">
        <v>31442</v>
      </c>
      <c r="E28" s="3">
        <v>-148839</v>
      </c>
      <c r="G28" s="1" t="s">
        <v>42</v>
      </c>
    </row>
    <row r="29" spans="1:7" ht="24.75" customHeight="1">
      <c r="A29" s="10" t="s">
        <v>26</v>
      </c>
      <c r="B29" s="3">
        <v>194930</v>
      </c>
      <c r="C29" s="3">
        <v>-309171</v>
      </c>
      <c r="D29" s="3">
        <v>48904</v>
      </c>
      <c r="E29" s="3">
        <v>-67575</v>
      </c>
      <c r="G29" s="1" t="s">
        <v>43</v>
      </c>
    </row>
    <row r="30" spans="1:7" ht="24.75" customHeight="1">
      <c r="A30" s="10" t="s">
        <v>27</v>
      </c>
      <c r="B30" s="3">
        <v>309171</v>
      </c>
      <c r="C30" s="3">
        <v>-194930</v>
      </c>
      <c r="D30" s="3">
        <v>54244</v>
      </c>
      <c r="E30" s="3">
        <v>-48904</v>
      </c>
      <c r="G30" s="1" t="s">
        <v>44</v>
      </c>
    </row>
    <row r="31" ht="24.75" customHeight="1"/>
    <row r="32" ht="39.75" customHeight="1">
      <c r="A32" s="5" t="s">
        <v>3</v>
      </c>
    </row>
    <row r="33" spans="1:7" ht="24.75" customHeight="1">
      <c r="A33" s="7" t="s">
        <v>28</v>
      </c>
      <c r="B33" s="3">
        <v>502334</v>
      </c>
      <c r="C33" s="3">
        <v>-502334</v>
      </c>
      <c r="D33" s="3">
        <v>60049</v>
      </c>
      <c r="E33" s="3">
        <v>-68743</v>
      </c>
      <c r="G33" s="1" t="s">
        <v>47</v>
      </c>
    </row>
    <row r="34" spans="1:7" ht="39.75" customHeight="1">
      <c r="A34" s="1" t="s">
        <v>30</v>
      </c>
      <c r="B34" s="3">
        <v>136573</v>
      </c>
      <c r="C34" s="3">
        <v>-136573</v>
      </c>
      <c r="D34" s="3">
        <v>38283</v>
      </c>
      <c r="E34" s="37">
        <v>0</v>
      </c>
      <c r="G34" s="1" t="s">
        <v>125</v>
      </c>
    </row>
    <row r="35" spans="1:7" ht="39.75" customHeight="1">
      <c r="A35" s="8" t="s">
        <v>17</v>
      </c>
      <c r="B35" s="39">
        <v>150000</v>
      </c>
      <c r="C35" s="39">
        <v>-150000</v>
      </c>
      <c r="D35" s="33"/>
      <c r="E35" s="8"/>
      <c r="F35" s="39">
        <v>50000</v>
      </c>
      <c r="G35" s="1" t="s">
        <v>36</v>
      </c>
    </row>
    <row r="36" spans="1:7" ht="39.75" customHeight="1">
      <c r="A36" s="7" t="s">
        <v>29</v>
      </c>
      <c r="B36" s="3" t="s">
        <v>0</v>
      </c>
      <c r="C36" s="3" t="s">
        <v>0</v>
      </c>
      <c r="D36" s="3" t="s">
        <v>0</v>
      </c>
      <c r="E36" s="3" t="s">
        <v>0</v>
      </c>
      <c r="G36" s="9" t="s">
        <v>0</v>
      </c>
    </row>
    <row r="37" spans="1:7" s="36" customFormat="1" ht="39.75" customHeight="1">
      <c r="A37" s="12" t="s">
        <v>45</v>
      </c>
      <c r="B37" s="37">
        <v>517975</v>
      </c>
      <c r="C37" s="37">
        <v>-517975</v>
      </c>
      <c r="D37" s="37">
        <v>32524</v>
      </c>
      <c r="E37" s="37">
        <v>-63088</v>
      </c>
      <c r="F37" s="12"/>
      <c r="G37" s="12" t="s">
        <v>17</v>
      </c>
    </row>
    <row r="38" spans="1:10" ht="59.25" customHeight="1">
      <c r="A38" s="1" t="s">
        <v>126</v>
      </c>
      <c r="B38" s="3">
        <v>518222</v>
      </c>
      <c r="C38" s="3">
        <v>-518222</v>
      </c>
      <c r="D38" s="3">
        <v>62986</v>
      </c>
      <c r="E38" s="3">
        <v>-32545</v>
      </c>
      <c r="G38" s="1" t="s">
        <v>127</v>
      </c>
      <c r="I38" s="1">
        <v>570795</v>
      </c>
      <c r="J38" s="1">
        <v>570797</v>
      </c>
    </row>
    <row r="39" spans="1:7" ht="39.75" customHeight="1">
      <c r="A39" s="1" t="s">
        <v>128</v>
      </c>
      <c r="B39" s="3">
        <v>60525</v>
      </c>
      <c r="C39" s="3">
        <v>-542105</v>
      </c>
      <c r="D39" s="3">
        <v>0</v>
      </c>
      <c r="E39" s="3">
        <v>-82845</v>
      </c>
      <c r="G39" s="1" t="s">
        <v>129</v>
      </c>
    </row>
    <row r="40" spans="1:5" ht="39.75" customHeight="1">
      <c r="A40" s="10"/>
      <c r="B40" s="3"/>
      <c r="C40" s="3"/>
      <c r="D40" s="3"/>
      <c r="E40" s="3"/>
    </row>
    <row r="41" spans="1:5" ht="39.75" customHeight="1">
      <c r="A41" s="7"/>
      <c r="B41" s="3"/>
      <c r="C41" s="3"/>
      <c r="D41" s="3"/>
      <c r="E41" s="3"/>
    </row>
  </sheetData>
  <mergeCells count="3">
    <mergeCell ref="B1:C1"/>
    <mergeCell ref="D1:E1"/>
    <mergeCell ref="A22:C22"/>
  </mergeCells>
  <printOptions gridLines="1"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2">
      <selection activeCell="H46" sqref="H46"/>
    </sheetView>
  </sheetViews>
  <sheetFormatPr defaultColWidth="9.140625" defaultRowHeight="39.75" customHeight="1"/>
  <cols>
    <col min="1" max="1" width="17.7109375" style="1" customWidth="1"/>
    <col min="2" max="2" width="12.28125" style="1" customWidth="1"/>
    <col min="3" max="3" width="14.421875" style="1" customWidth="1"/>
    <col min="4" max="4" width="12.140625" style="1" customWidth="1"/>
    <col min="5" max="5" width="11.00390625" style="1" customWidth="1"/>
    <col min="6" max="6" width="9.7109375" style="1" customWidth="1"/>
    <col min="7" max="7" width="9.00390625" style="1" customWidth="1"/>
    <col min="8" max="16384" width="15.7109375" style="1" customWidth="1"/>
  </cols>
  <sheetData>
    <row r="1" spans="1:4" ht="42.75" customHeight="1">
      <c r="A1" s="14" t="s">
        <v>48</v>
      </c>
      <c r="B1" s="14" t="s">
        <v>49</v>
      </c>
      <c r="C1" s="14" t="s">
        <v>54</v>
      </c>
      <c r="D1" s="14" t="s">
        <v>56</v>
      </c>
    </row>
    <row r="2" spans="1:4" ht="39.75" customHeight="1">
      <c r="A2" s="15" t="s">
        <v>50</v>
      </c>
      <c r="B2" s="15"/>
      <c r="C2" s="15">
        <v>200</v>
      </c>
      <c r="D2" s="15"/>
    </row>
    <row r="3" spans="1:4" ht="39.75" customHeight="1">
      <c r="A3" s="15" t="s">
        <v>51</v>
      </c>
      <c r="B3" s="15"/>
      <c r="C3" s="15"/>
      <c r="D3" s="15" t="s">
        <v>57</v>
      </c>
    </row>
    <row r="4" spans="1:4" ht="39.75" customHeight="1">
      <c r="A4" s="15" t="s">
        <v>52</v>
      </c>
      <c r="B4" s="15"/>
      <c r="C4" s="15"/>
      <c r="D4" s="15" t="s">
        <v>58</v>
      </c>
    </row>
    <row r="5" spans="1:4" ht="39.75" customHeight="1">
      <c r="A5" s="15" t="s">
        <v>53</v>
      </c>
      <c r="B5" s="15"/>
      <c r="C5" s="15"/>
      <c r="D5" s="15"/>
    </row>
    <row r="6" spans="1:4" ht="39.75" customHeight="1">
      <c r="A6" s="15" t="s">
        <v>55</v>
      </c>
      <c r="B6" s="15"/>
      <c r="C6" s="15"/>
      <c r="D6" s="15"/>
    </row>
    <row r="11" spans="1:7" ht="19.5" customHeight="1">
      <c r="A11" s="79" t="s">
        <v>79</v>
      </c>
      <c r="B11" s="76" t="s">
        <v>60</v>
      </c>
      <c r="C11" s="76"/>
      <c r="D11" s="76" t="s">
        <v>72</v>
      </c>
      <c r="E11" s="76"/>
      <c r="F11" s="76" t="s">
        <v>66</v>
      </c>
      <c r="G11" s="77"/>
    </row>
    <row r="12" spans="1:7" ht="19.5" customHeight="1">
      <c r="A12" s="80"/>
      <c r="B12" s="16" t="s">
        <v>64</v>
      </c>
      <c r="C12" s="16" t="s">
        <v>65</v>
      </c>
      <c r="D12" s="16" t="s">
        <v>63</v>
      </c>
      <c r="E12" s="16" t="s">
        <v>62</v>
      </c>
      <c r="F12" s="17" t="s">
        <v>5</v>
      </c>
      <c r="G12" s="15" t="s">
        <v>4</v>
      </c>
    </row>
    <row r="13" spans="1:9" ht="19.5" customHeight="1">
      <c r="A13" s="15" t="s">
        <v>24</v>
      </c>
      <c r="B13" s="18"/>
      <c r="C13" s="18"/>
      <c r="D13" s="19">
        <v>74.196</v>
      </c>
      <c r="E13" s="18">
        <v>-26485</v>
      </c>
      <c r="F13" s="18">
        <v>20</v>
      </c>
      <c r="G13" s="15"/>
      <c r="I13" s="1" t="s">
        <v>61</v>
      </c>
    </row>
    <row r="14" spans="1:7" ht="19.5" customHeight="1">
      <c r="A14" s="15" t="s">
        <v>8</v>
      </c>
      <c r="B14" s="20"/>
      <c r="C14" s="20"/>
      <c r="D14" s="20">
        <v>44470</v>
      </c>
      <c r="E14" s="20">
        <v>-69556</v>
      </c>
      <c r="F14" s="18">
        <v>20</v>
      </c>
      <c r="G14" s="15"/>
    </row>
    <row r="15" spans="1:7" ht="19.5" customHeight="1">
      <c r="A15" s="15" t="s">
        <v>9</v>
      </c>
      <c r="B15" s="20"/>
      <c r="C15" s="20"/>
      <c r="D15" s="21">
        <v>103217</v>
      </c>
      <c r="E15" s="20">
        <v>-150417</v>
      </c>
      <c r="F15" s="18">
        <v>20</v>
      </c>
      <c r="G15" s="15"/>
    </row>
    <row r="16" spans="1:7" ht="19.5" customHeight="1">
      <c r="A16" s="15" t="s">
        <v>10</v>
      </c>
      <c r="B16" s="20"/>
      <c r="C16" s="20"/>
      <c r="D16" s="20">
        <v>91746</v>
      </c>
      <c r="E16" s="20">
        <v>-216571</v>
      </c>
      <c r="F16" s="18">
        <v>20</v>
      </c>
      <c r="G16" s="15"/>
    </row>
    <row r="17" spans="1:7" ht="19.5" customHeight="1">
      <c r="A17" s="15" t="s">
        <v>11</v>
      </c>
      <c r="B17" s="20"/>
      <c r="C17" s="20"/>
      <c r="D17" s="20">
        <v>62512</v>
      </c>
      <c r="E17" s="20">
        <v>-242555</v>
      </c>
      <c r="F17" s="18">
        <v>20</v>
      </c>
      <c r="G17" s="15">
        <v>100</v>
      </c>
    </row>
    <row r="18" spans="1:7" ht="19.5" customHeight="1">
      <c r="A18" s="15"/>
      <c r="B18" s="20"/>
      <c r="C18" s="20"/>
      <c r="D18" s="20"/>
      <c r="E18" s="20"/>
      <c r="F18" s="18"/>
      <c r="G18" s="15"/>
    </row>
    <row r="19" spans="1:7" ht="19.5" customHeight="1">
      <c r="A19" s="15" t="s">
        <v>25</v>
      </c>
      <c r="B19" s="22"/>
      <c r="C19" s="20"/>
      <c r="D19" s="20">
        <v>26427</v>
      </c>
      <c r="E19" s="20">
        <v>-74232</v>
      </c>
      <c r="F19" s="18">
        <v>20</v>
      </c>
      <c r="G19" s="15"/>
    </row>
    <row r="20" spans="1:7" ht="19.5" customHeight="1">
      <c r="A20" s="15" t="s">
        <v>12</v>
      </c>
      <c r="B20" s="20"/>
      <c r="C20" s="20"/>
      <c r="D20" s="20">
        <v>77002</v>
      </c>
      <c r="E20" s="20">
        <v>-44488</v>
      </c>
      <c r="F20" s="18">
        <v>20</v>
      </c>
      <c r="G20" s="15"/>
    </row>
    <row r="21" spans="1:7" ht="19.5" customHeight="1">
      <c r="A21" s="15" t="s">
        <v>13</v>
      </c>
      <c r="B21" s="20"/>
      <c r="C21" s="20"/>
      <c r="D21" s="20">
        <v>150425</v>
      </c>
      <c r="E21" s="20">
        <v>-35783</v>
      </c>
      <c r="F21" s="18">
        <v>20</v>
      </c>
      <c r="G21" s="15"/>
    </row>
    <row r="22" spans="1:7" ht="19.5" customHeight="1">
      <c r="A22" s="15" t="s">
        <v>14</v>
      </c>
      <c r="B22" s="20"/>
      <c r="C22" s="20"/>
      <c r="D22" s="20">
        <v>198573</v>
      </c>
      <c r="E22" s="20">
        <v>-91785</v>
      </c>
      <c r="F22" s="18">
        <v>20</v>
      </c>
      <c r="G22" s="15"/>
    </row>
    <row r="23" spans="1:7" ht="19.5" customHeight="1">
      <c r="A23" s="15" t="s">
        <v>15</v>
      </c>
      <c r="B23" s="20"/>
      <c r="C23" s="20"/>
      <c r="D23" s="20">
        <v>242490</v>
      </c>
      <c r="E23" s="20">
        <v>-62432</v>
      </c>
      <c r="F23" s="18">
        <v>20</v>
      </c>
      <c r="G23" s="15">
        <v>100</v>
      </c>
    </row>
    <row r="24" spans="1:7" ht="19.5" customHeight="1">
      <c r="A24" s="15" t="s">
        <v>1</v>
      </c>
      <c r="B24" s="20"/>
      <c r="C24" s="20"/>
      <c r="D24" s="78" t="s">
        <v>73</v>
      </c>
      <c r="E24" s="78"/>
      <c r="F24" s="18"/>
      <c r="G24" s="15"/>
    </row>
    <row r="25" spans="1:7" ht="19.5" customHeight="1">
      <c r="A25" s="15" t="s">
        <v>67</v>
      </c>
      <c r="B25" s="20"/>
      <c r="C25" s="20"/>
      <c r="D25" s="20"/>
      <c r="E25" s="20"/>
      <c r="F25" s="18"/>
      <c r="G25" s="15"/>
    </row>
    <row r="26" spans="1:7" ht="19.5" customHeight="1">
      <c r="A26" s="15" t="s">
        <v>68</v>
      </c>
      <c r="B26" s="20"/>
      <c r="C26" s="20"/>
      <c r="D26" s="20"/>
      <c r="E26" s="20"/>
      <c r="F26" s="18"/>
      <c r="G26" s="15"/>
    </row>
    <row r="27" spans="1:7" ht="19.5" customHeight="1">
      <c r="A27" s="15" t="s">
        <v>69</v>
      </c>
      <c r="B27" s="20"/>
      <c r="C27" s="20"/>
      <c r="D27" s="20"/>
      <c r="E27" s="20"/>
      <c r="F27" s="18"/>
      <c r="G27" s="15"/>
    </row>
    <row r="28" spans="1:7" ht="19.5" customHeight="1">
      <c r="A28" s="15" t="s">
        <v>46</v>
      </c>
      <c r="B28" s="15"/>
      <c r="C28" s="15"/>
      <c r="D28" s="15"/>
      <c r="E28" s="15"/>
      <c r="F28" s="17" t="s">
        <v>0</v>
      </c>
      <c r="G28" s="15"/>
    </row>
    <row r="29" spans="1:7" ht="19.5" customHeight="1">
      <c r="A29" s="13"/>
      <c r="B29" s="13"/>
      <c r="C29" s="13"/>
      <c r="D29" s="13"/>
      <c r="E29" s="13"/>
      <c r="F29" s="30"/>
      <c r="G29" s="13"/>
    </row>
    <row r="30" ht="19.5" customHeight="1">
      <c r="A30" s="1" t="s">
        <v>0</v>
      </c>
    </row>
    <row r="31" spans="1:4" ht="32.25" customHeight="1">
      <c r="A31" s="16" t="s">
        <v>70</v>
      </c>
      <c r="B31" s="76" t="s">
        <v>78</v>
      </c>
      <c r="C31" s="76"/>
      <c r="D31" s="15"/>
    </row>
    <row r="32" spans="1:4" ht="32.25" customHeight="1">
      <c r="A32" s="16"/>
      <c r="B32" s="16" t="s">
        <v>63</v>
      </c>
      <c r="C32" s="16" t="s">
        <v>62</v>
      </c>
      <c r="D32" s="15"/>
    </row>
    <row r="33" spans="1:7" ht="24.75" customHeight="1">
      <c r="A33" s="15" t="s">
        <v>31</v>
      </c>
      <c r="B33" s="20"/>
      <c r="C33" s="20"/>
      <c r="D33" s="15" t="s">
        <v>38</v>
      </c>
      <c r="E33" s="3"/>
      <c r="G33" s="1" t="s">
        <v>38</v>
      </c>
    </row>
    <row r="34" spans="1:7" s="12" customFormat="1" ht="24.75" customHeight="1">
      <c r="A34" s="23" t="s">
        <v>32</v>
      </c>
      <c r="B34" s="23"/>
      <c r="C34" s="23"/>
      <c r="D34" s="23" t="s">
        <v>39</v>
      </c>
      <c r="G34" s="12" t="s">
        <v>39</v>
      </c>
    </row>
    <row r="35" spans="1:7" ht="24.75" customHeight="1">
      <c r="A35" s="15" t="s">
        <v>33</v>
      </c>
      <c r="B35" s="20"/>
      <c r="C35" s="20"/>
      <c r="D35" s="15" t="s">
        <v>40</v>
      </c>
      <c r="E35" s="3"/>
      <c r="G35" s="1" t="s">
        <v>40</v>
      </c>
    </row>
    <row r="36" spans="1:7" s="12" customFormat="1" ht="24.75" customHeight="1">
      <c r="A36" s="23" t="s">
        <v>34</v>
      </c>
      <c r="B36" s="23"/>
      <c r="C36" s="23"/>
      <c r="D36" s="23" t="s">
        <v>41</v>
      </c>
      <c r="G36" s="12" t="s">
        <v>41</v>
      </c>
    </row>
    <row r="37" spans="1:7" ht="41.25" customHeight="1">
      <c r="A37" s="15" t="s">
        <v>35</v>
      </c>
      <c r="B37" s="20"/>
      <c r="C37" s="20"/>
      <c r="D37" s="15" t="s">
        <v>42</v>
      </c>
      <c r="E37" s="3"/>
      <c r="G37" s="1" t="s">
        <v>42</v>
      </c>
    </row>
    <row r="38" spans="1:5" ht="39.75" customHeight="1">
      <c r="A38" s="15" t="s">
        <v>30</v>
      </c>
      <c r="B38" s="20"/>
      <c r="C38" s="20"/>
      <c r="D38" s="15" t="s">
        <v>71</v>
      </c>
      <c r="E38" s="3"/>
    </row>
    <row r="39" spans="1:7" ht="24.75" customHeight="1">
      <c r="A39" s="24" t="s">
        <v>26</v>
      </c>
      <c r="B39" s="20"/>
      <c r="C39" s="20"/>
      <c r="D39" s="15" t="s">
        <v>43</v>
      </c>
      <c r="E39" s="3"/>
      <c r="G39" s="1" t="s">
        <v>43</v>
      </c>
    </row>
    <row r="40" spans="1:7" ht="24.75" customHeight="1">
      <c r="A40" s="24" t="s">
        <v>27</v>
      </c>
      <c r="B40" s="20"/>
      <c r="C40" s="20"/>
      <c r="D40" s="15" t="s">
        <v>44</v>
      </c>
      <c r="E40" s="3"/>
      <c r="G40" s="1" t="s">
        <v>44</v>
      </c>
    </row>
    <row r="41" spans="1:7" ht="35.25" customHeight="1">
      <c r="A41" s="19" t="s">
        <v>28</v>
      </c>
      <c r="B41" s="20"/>
      <c r="C41" s="20"/>
      <c r="D41" s="15" t="s">
        <v>47</v>
      </c>
      <c r="E41" s="3"/>
      <c r="G41" s="1" t="s">
        <v>47</v>
      </c>
    </row>
    <row r="42" spans="1:4" ht="32.25" customHeight="1">
      <c r="A42" s="23" t="s">
        <v>45</v>
      </c>
      <c r="B42" s="15"/>
      <c r="C42" s="15"/>
      <c r="D42" s="15" t="s">
        <v>76</v>
      </c>
    </row>
    <row r="43" ht="32.25" customHeight="1">
      <c r="A43" s="12"/>
    </row>
    <row r="44" ht="39.75" customHeight="1">
      <c r="A44" s="5" t="s">
        <v>3</v>
      </c>
    </row>
    <row r="45" spans="1:7" ht="43.5" customHeight="1">
      <c r="A45" s="72" t="s">
        <v>80</v>
      </c>
      <c r="B45" s="73"/>
      <c r="C45" s="74"/>
      <c r="D45" s="75"/>
      <c r="E45" s="15"/>
      <c r="F45" s="15"/>
      <c r="G45" s="15"/>
    </row>
    <row r="46" spans="1:7" ht="32.25" customHeight="1">
      <c r="A46" s="15" t="s">
        <v>77</v>
      </c>
      <c r="B46" s="15" t="s">
        <v>59</v>
      </c>
      <c r="C46" s="15" t="s">
        <v>74</v>
      </c>
      <c r="D46" s="15" t="s">
        <v>75</v>
      </c>
      <c r="E46" s="15" t="s">
        <v>59</v>
      </c>
      <c r="F46" s="15" t="s">
        <v>74</v>
      </c>
      <c r="G46" s="15" t="s">
        <v>75</v>
      </c>
    </row>
    <row r="47" spans="1:7" ht="15" customHeight="1">
      <c r="A47" s="19">
        <v>-1</v>
      </c>
      <c r="B47" s="20"/>
      <c r="C47" s="20"/>
      <c r="D47" s="20"/>
      <c r="E47" s="25"/>
      <c r="F47" s="15"/>
      <c r="G47" s="15"/>
    </row>
    <row r="48" spans="1:7" ht="15" customHeight="1">
      <c r="A48" s="26">
        <f>A47+0.1</f>
        <v>-0.9</v>
      </c>
      <c r="B48" s="27"/>
      <c r="C48" s="27"/>
      <c r="D48" s="28"/>
      <c r="E48" s="28"/>
      <c r="F48" s="20"/>
      <c r="G48" s="15"/>
    </row>
    <row r="49" spans="1:7" ht="15" customHeight="1">
      <c r="A49" s="26">
        <f aca="true" t="shared" si="0" ref="A49:A67">A48+0.1</f>
        <v>-0.8</v>
      </c>
      <c r="B49" s="20"/>
      <c r="C49" s="20"/>
      <c r="D49" s="20"/>
      <c r="E49" s="20"/>
      <c r="F49" s="15"/>
      <c r="G49" s="29"/>
    </row>
    <row r="50" spans="1:7" s="12" customFormat="1" ht="15" customHeight="1">
      <c r="A50" s="26">
        <f t="shared" si="0"/>
        <v>-0.7000000000000001</v>
      </c>
      <c r="B50" s="23"/>
      <c r="C50" s="23"/>
      <c r="D50" s="23"/>
      <c r="E50" s="23"/>
      <c r="F50" s="23"/>
      <c r="G50" s="23"/>
    </row>
    <row r="51" spans="1:7" ht="15" customHeight="1">
      <c r="A51" s="26">
        <f t="shared" si="0"/>
        <v>-0.6000000000000001</v>
      </c>
      <c r="B51" s="20"/>
      <c r="C51" s="20"/>
      <c r="D51" s="20"/>
      <c r="E51" s="20"/>
      <c r="F51" s="15"/>
      <c r="G51" s="15"/>
    </row>
    <row r="52" spans="1:7" ht="15" customHeight="1">
      <c r="A52" s="26">
        <f t="shared" si="0"/>
        <v>-0.5000000000000001</v>
      </c>
      <c r="B52" s="20"/>
      <c r="C52" s="20"/>
      <c r="D52" s="20"/>
      <c r="E52" s="20"/>
      <c r="F52" s="15"/>
      <c r="G52" s="15"/>
    </row>
    <row r="53" spans="1:7" ht="15" customHeight="1">
      <c r="A53" s="26">
        <f t="shared" si="0"/>
        <v>-0.40000000000000013</v>
      </c>
      <c r="B53" s="20"/>
      <c r="C53" s="20"/>
      <c r="D53" s="20"/>
      <c r="E53" s="20"/>
      <c r="F53" s="15"/>
      <c r="G53" s="15"/>
    </row>
    <row r="54" spans="1:7" ht="15" customHeight="1">
      <c r="A54" s="26">
        <f t="shared" si="0"/>
        <v>-0.30000000000000016</v>
      </c>
      <c r="B54" s="20"/>
      <c r="C54" s="20"/>
      <c r="D54" s="20"/>
      <c r="E54" s="20"/>
      <c r="F54" s="15"/>
      <c r="G54" s="15"/>
    </row>
    <row r="55" spans="1:7" ht="15" customHeight="1">
      <c r="A55" s="26">
        <f t="shared" si="0"/>
        <v>-0.20000000000000015</v>
      </c>
      <c r="B55" s="15"/>
      <c r="C55" s="15"/>
      <c r="D55" s="15"/>
      <c r="E55" s="15"/>
      <c r="F55" s="15"/>
      <c r="G55" s="15"/>
    </row>
    <row r="56" spans="1:7" ht="15" customHeight="1">
      <c r="A56" s="26">
        <f t="shared" si="0"/>
        <v>-0.10000000000000014</v>
      </c>
      <c r="B56" s="15"/>
      <c r="C56" s="15"/>
      <c r="D56" s="15"/>
      <c r="E56" s="15"/>
      <c r="F56" s="15"/>
      <c r="G56" s="15"/>
    </row>
    <row r="57" spans="1:7" ht="15" customHeight="1">
      <c r="A57" s="26">
        <v>0</v>
      </c>
      <c r="B57" s="15"/>
      <c r="C57" s="15"/>
      <c r="D57" s="15"/>
      <c r="E57" s="15"/>
      <c r="F57" s="15"/>
      <c r="G57" s="15"/>
    </row>
    <row r="58" spans="1:7" ht="15" customHeight="1">
      <c r="A58" s="26">
        <f t="shared" si="0"/>
        <v>0.1</v>
      </c>
      <c r="B58" s="15"/>
      <c r="C58" s="15"/>
      <c r="D58" s="15"/>
      <c r="E58" s="15"/>
      <c r="F58" s="15"/>
      <c r="G58" s="15"/>
    </row>
    <row r="59" spans="1:7" ht="15" customHeight="1">
      <c r="A59" s="26">
        <f t="shared" si="0"/>
        <v>0.2</v>
      </c>
      <c r="B59" s="15"/>
      <c r="C59" s="15"/>
      <c r="D59" s="15"/>
      <c r="E59" s="15"/>
      <c r="F59" s="15"/>
      <c r="G59" s="15"/>
    </row>
    <row r="60" spans="1:7" ht="15" customHeight="1">
      <c r="A60" s="26">
        <f t="shared" si="0"/>
        <v>0.30000000000000004</v>
      </c>
      <c r="B60" s="15"/>
      <c r="C60" s="15"/>
      <c r="D60" s="15"/>
      <c r="E60" s="15"/>
      <c r="F60" s="15"/>
      <c r="G60" s="15"/>
    </row>
    <row r="61" spans="1:7" ht="15" customHeight="1">
      <c r="A61" s="26">
        <f t="shared" si="0"/>
        <v>0.4</v>
      </c>
      <c r="B61" s="15"/>
      <c r="C61" s="15"/>
      <c r="D61" s="15"/>
      <c r="E61" s="15"/>
      <c r="F61" s="15"/>
      <c r="G61" s="15"/>
    </row>
    <row r="62" spans="1:7" ht="15" customHeight="1">
      <c r="A62" s="26">
        <f t="shared" si="0"/>
        <v>0.5</v>
      </c>
      <c r="B62" s="15"/>
      <c r="C62" s="15"/>
      <c r="D62" s="15"/>
      <c r="E62" s="15"/>
      <c r="F62" s="15"/>
      <c r="G62" s="15"/>
    </row>
    <row r="63" spans="1:7" ht="15" customHeight="1">
      <c r="A63" s="26">
        <f t="shared" si="0"/>
        <v>0.6</v>
      </c>
      <c r="B63" s="15"/>
      <c r="C63" s="15"/>
      <c r="D63" s="15"/>
      <c r="E63" s="15"/>
      <c r="F63" s="15"/>
      <c r="G63" s="15"/>
    </row>
    <row r="64" spans="1:7" ht="15" customHeight="1">
      <c r="A64" s="26">
        <f t="shared" si="0"/>
        <v>0.7</v>
      </c>
      <c r="B64" s="15"/>
      <c r="C64" s="15"/>
      <c r="D64" s="15"/>
      <c r="E64" s="15"/>
      <c r="F64" s="15"/>
      <c r="G64" s="15"/>
    </row>
    <row r="65" spans="1:7" ht="15" customHeight="1">
      <c r="A65" s="26">
        <f t="shared" si="0"/>
        <v>0.7999999999999999</v>
      </c>
      <c r="B65" s="15"/>
      <c r="C65" s="15"/>
      <c r="D65" s="15"/>
      <c r="E65" s="15"/>
      <c r="F65" s="15"/>
      <c r="G65" s="15"/>
    </row>
    <row r="66" spans="1:7" ht="15" customHeight="1">
      <c r="A66" s="26">
        <f t="shared" si="0"/>
        <v>0.8999999999999999</v>
      </c>
      <c r="B66" s="15"/>
      <c r="C66" s="15"/>
      <c r="D66" s="15"/>
      <c r="E66" s="15"/>
      <c r="F66" s="15"/>
      <c r="G66" s="15"/>
    </row>
    <row r="67" spans="1:7" ht="15" customHeight="1">
      <c r="A67" s="26">
        <f t="shared" si="0"/>
        <v>0.9999999999999999</v>
      </c>
      <c r="B67" s="15"/>
      <c r="C67" s="15"/>
      <c r="D67" s="15"/>
      <c r="E67" s="15"/>
      <c r="F67" s="15"/>
      <c r="G67" s="15"/>
    </row>
    <row r="68" spans="1:7" ht="15" customHeight="1">
      <c r="A68" s="28" t="s">
        <v>0</v>
      </c>
      <c r="B68" s="15"/>
      <c r="C68" s="15"/>
      <c r="D68" s="15"/>
      <c r="E68" s="15"/>
      <c r="F68" s="15"/>
      <c r="G68" s="15"/>
    </row>
    <row r="69" ht="39.75" customHeight="1">
      <c r="A69" s="8" t="s">
        <v>0</v>
      </c>
    </row>
  </sheetData>
  <mergeCells count="7">
    <mergeCell ref="A45:D45"/>
    <mergeCell ref="B11:C11"/>
    <mergeCell ref="D11:E11"/>
    <mergeCell ref="F11:G11"/>
    <mergeCell ref="B31:C31"/>
    <mergeCell ref="D24:E24"/>
    <mergeCell ref="A11:A1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33" sqref="F33"/>
    </sheetView>
  </sheetViews>
  <sheetFormatPr defaultColWidth="9.140625" defaultRowHeight="12.75"/>
  <cols>
    <col min="1" max="1" width="15.28125" style="1" customWidth="1"/>
    <col min="2" max="16384" width="9.140625" style="1" customWidth="1"/>
  </cols>
  <sheetData>
    <row r="1" spans="1:7" ht="30" customHeight="1">
      <c r="A1" s="2"/>
      <c r="B1" s="2" t="s">
        <v>88</v>
      </c>
      <c r="C1" s="2" t="s">
        <v>82</v>
      </c>
      <c r="D1" s="2" t="s">
        <v>85</v>
      </c>
      <c r="E1" s="2" t="s">
        <v>83</v>
      </c>
      <c r="G1" s="1" t="s">
        <v>90</v>
      </c>
    </row>
    <row r="2" spans="1:7" ht="22.5" customHeight="1">
      <c r="A2" s="2" t="s">
        <v>81</v>
      </c>
      <c r="B2" s="2">
        <v>480</v>
      </c>
      <c r="C2" s="2">
        <v>400</v>
      </c>
      <c r="D2" s="2">
        <v>1100</v>
      </c>
      <c r="E2" s="4">
        <v>300000</v>
      </c>
      <c r="F2" s="1">
        <v>1900</v>
      </c>
      <c r="G2" s="1" t="s">
        <v>91</v>
      </c>
    </row>
    <row r="3" spans="1:7" ht="22.5" customHeight="1">
      <c r="A3" s="2" t="s">
        <v>84</v>
      </c>
      <c r="B3" s="2">
        <v>320</v>
      </c>
      <c r="C3" s="2">
        <v>760</v>
      </c>
      <c r="D3" s="2">
        <v>1220</v>
      </c>
      <c r="E3" s="4">
        <v>200000</v>
      </c>
      <c r="F3" s="1">
        <v>2300</v>
      </c>
      <c r="G3" s="1" t="s">
        <v>92</v>
      </c>
    </row>
    <row r="4" spans="1:5" ht="20.25" customHeight="1">
      <c r="A4" s="2" t="s">
        <v>86</v>
      </c>
      <c r="B4" s="2"/>
      <c r="C4" s="2">
        <v>360</v>
      </c>
      <c r="D4" s="2">
        <v>410</v>
      </c>
      <c r="E4" s="4">
        <v>48000</v>
      </c>
    </row>
    <row r="5" spans="1:5" ht="23.25" customHeight="1">
      <c r="A5" s="2" t="s">
        <v>87</v>
      </c>
      <c r="B5" s="2" t="s">
        <v>0</v>
      </c>
      <c r="C5" s="2">
        <v>80</v>
      </c>
      <c r="D5" s="2">
        <v>360</v>
      </c>
      <c r="E5" s="4">
        <v>50000</v>
      </c>
    </row>
    <row r="6" spans="1:5" ht="21.75" customHeight="1">
      <c r="A6" s="2"/>
      <c r="B6" s="2"/>
      <c r="C6" s="2"/>
      <c r="D6" s="2"/>
      <c r="E6" s="2"/>
    </row>
    <row r="7" spans="1:7" ht="12.75">
      <c r="A7" s="2" t="s">
        <v>89</v>
      </c>
      <c r="B7" s="2">
        <v>320</v>
      </c>
      <c r="C7" s="2">
        <v>876</v>
      </c>
      <c r="D7" s="2">
        <v>1990</v>
      </c>
      <c r="E7" s="4">
        <v>300000</v>
      </c>
      <c r="F7" s="1">
        <v>3186</v>
      </c>
      <c r="G7" s="1" t="s">
        <v>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16" sqref="B16"/>
    </sheetView>
  </sheetViews>
  <sheetFormatPr defaultColWidth="9.140625" defaultRowHeight="24.75" customHeight="1"/>
  <cols>
    <col min="1" max="1" width="28.140625" style="1" customWidth="1"/>
    <col min="2" max="16384" width="25.7109375" style="1" customWidth="1"/>
  </cols>
  <sheetData>
    <row r="1" ht="24.75" customHeight="1">
      <c r="A1" s="5" t="s">
        <v>84</v>
      </c>
    </row>
    <row r="3" ht="24.75" customHeight="1">
      <c r="A3" s="1" t="s">
        <v>101</v>
      </c>
    </row>
    <row r="4" ht="24.75" customHeight="1">
      <c r="A4" s="1" t="s">
        <v>116</v>
      </c>
    </row>
    <row r="5" spans="1:2" ht="24.75" customHeight="1">
      <c r="A5" s="1" t="s">
        <v>102</v>
      </c>
      <c r="B5" s="1" t="s">
        <v>120</v>
      </c>
    </row>
    <row r="6" ht="24.75" customHeight="1">
      <c r="A6" s="1" t="s">
        <v>103</v>
      </c>
    </row>
    <row r="7" ht="24.75" customHeight="1">
      <c r="A7" s="1" t="s">
        <v>104</v>
      </c>
    </row>
    <row r="8" spans="1:2" ht="24.75" customHeight="1">
      <c r="A8" s="1" t="s">
        <v>105</v>
      </c>
      <c r="B8" s="1" t="s">
        <v>119</v>
      </c>
    </row>
    <row r="10" ht="24.75" customHeight="1">
      <c r="A10" s="5" t="s">
        <v>117</v>
      </c>
    </row>
    <row r="12" spans="1:2" ht="24.75" customHeight="1">
      <c r="A12" s="1" t="s">
        <v>106</v>
      </c>
      <c r="B12" s="1" t="s">
        <v>124</v>
      </c>
    </row>
    <row r="13" ht="24.75" customHeight="1">
      <c r="A13" s="1" t="s">
        <v>107</v>
      </c>
    </row>
    <row r="14" spans="1:2" ht="24.75" customHeight="1">
      <c r="A14" s="1" t="s">
        <v>108</v>
      </c>
      <c r="B14" s="1" t="s">
        <v>118</v>
      </c>
    </row>
    <row r="16" ht="24.75" customHeight="1">
      <c r="A16" s="5" t="s">
        <v>121</v>
      </c>
    </row>
    <row r="18" ht="24.75" customHeight="1">
      <c r="A18" s="1" t="s">
        <v>109</v>
      </c>
    </row>
    <row r="19" ht="24.75" customHeight="1">
      <c r="A19" s="1" t="s">
        <v>110</v>
      </c>
    </row>
    <row r="20" ht="24.75" customHeight="1">
      <c r="A20" s="1" t="s">
        <v>111</v>
      </c>
    </row>
    <row r="21" ht="24.75" customHeight="1">
      <c r="A21" s="1" t="s">
        <v>112</v>
      </c>
    </row>
    <row r="22" spans="1:2" ht="24.75" customHeight="1">
      <c r="A22" s="1" t="s">
        <v>113</v>
      </c>
      <c r="B22" s="1" t="s">
        <v>122</v>
      </c>
    </row>
    <row r="23" ht="24.75" customHeight="1">
      <c r="A23" s="1" t="s">
        <v>114</v>
      </c>
    </row>
    <row r="24" ht="24.75" customHeight="1">
      <c r="A24" s="1" t="s">
        <v>115</v>
      </c>
    </row>
    <row r="25" ht="24.75" customHeight="1">
      <c r="A25" s="34" t="s">
        <v>123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28">
      <selection activeCell="A34" sqref="A34"/>
    </sheetView>
  </sheetViews>
  <sheetFormatPr defaultColWidth="9.140625" defaultRowHeight="39.75" customHeight="1"/>
  <cols>
    <col min="1" max="1" width="21.57421875" style="1" customWidth="1"/>
    <col min="2" max="2" width="12.28125" style="1" customWidth="1"/>
    <col min="3" max="3" width="12.7109375" style="1" customWidth="1"/>
    <col min="4" max="4" width="10.8515625" style="1" customWidth="1"/>
    <col min="5" max="5" width="10.140625" style="1" customWidth="1"/>
    <col min="6" max="6" width="17.28125" style="1" customWidth="1"/>
    <col min="7" max="7" width="12.8515625" style="1" customWidth="1"/>
    <col min="8" max="8" width="8.8515625" style="1" customWidth="1"/>
    <col min="9" max="10" width="11.8515625" style="1" customWidth="1"/>
    <col min="11" max="11" width="9.7109375" style="1" customWidth="1"/>
    <col min="12" max="12" width="12.140625" style="1" customWidth="1"/>
    <col min="13" max="16384" width="15.7109375" style="1" customWidth="1"/>
  </cols>
  <sheetData>
    <row r="1" spans="1:12" ht="30.75" customHeight="1">
      <c r="A1" s="2" t="s">
        <v>2</v>
      </c>
      <c r="B1" s="69" t="s">
        <v>18</v>
      </c>
      <c r="C1" s="69"/>
      <c r="D1" s="69" t="s">
        <v>19</v>
      </c>
      <c r="E1" s="69"/>
      <c r="G1" s="40" t="s">
        <v>136</v>
      </c>
      <c r="H1" s="82" t="s">
        <v>138</v>
      </c>
      <c r="I1" s="82"/>
      <c r="J1" s="40" t="s">
        <v>144</v>
      </c>
      <c r="K1" s="81" t="s">
        <v>135</v>
      </c>
      <c r="L1" s="71"/>
    </row>
    <row r="2" spans="2:12" ht="22.5" customHeight="1">
      <c r="B2" s="2" t="s">
        <v>21</v>
      </c>
      <c r="C2" s="2" t="s">
        <v>20</v>
      </c>
      <c r="D2" s="2" t="s">
        <v>6</v>
      </c>
      <c r="E2" s="2" t="s">
        <v>7</v>
      </c>
      <c r="G2" s="40" t="s">
        <v>137</v>
      </c>
      <c r="H2" s="40" t="s">
        <v>139</v>
      </c>
      <c r="I2" s="40" t="s">
        <v>140</v>
      </c>
      <c r="J2" s="40"/>
      <c r="K2" s="1" t="s">
        <v>94</v>
      </c>
      <c r="L2" s="1" t="s">
        <v>95</v>
      </c>
    </row>
    <row r="3" spans="2:12" ht="19.5" customHeight="1">
      <c r="B3" s="2"/>
      <c r="C3" s="2"/>
      <c r="D3" s="2"/>
      <c r="E3" s="2"/>
      <c r="G3" s="40"/>
      <c r="H3" s="40"/>
      <c r="I3" s="40"/>
      <c r="J3" s="40"/>
      <c r="K3" s="7"/>
      <c r="L3" s="7"/>
    </row>
    <row r="4" spans="1:12" ht="39.75" customHeight="1">
      <c r="A4" s="1" t="s">
        <v>46</v>
      </c>
      <c r="B4" s="3">
        <v>545134</v>
      </c>
      <c r="C4" s="3">
        <v>-545134</v>
      </c>
      <c r="D4" s="3">
        <v>12100</v>
      </c>
      <c r="E4" s="3">
        <v>-14903</v>
      </c>
      <c r="G4" s="47">
        <v>20000</v>
      </c>
      <c r="H4" s="47">
        <v>34</v>
      </c>
      <c r="I4" s="50">
        <v>15</v>
      </c>
      <c r="J4" s="50"/>
      <c r="K4" s="7">
        <v>570795</v>
      </c>
      <c r="L4" s="7">
        <v>-570797</v>
      </c>
    </row>
    <row r="5" spans="1:12" ht="19.5" customHeight="1">
      <c r="A5" s="1" t="s">
        <v>96</v>
      </c>
      <c r="B5" s="6">
        <v>315851</v>
      </c>
      <c r="C5" s="6">
        <v>-213437</v>
      </c>
      <c r="D5" s="6">
        <v>67153</v>
      </c>
      <c r="E5" s="6">
        <v>-57916</v>
      </c>
      <c r="G5" s="47">
        <v>80000</v>
      </c>
      <c r="H5" s="47">
        <v>19</v>
      </c>
      <c r="I5" s="50">
        <v>9.1</v>
      </c>
      <c r="J5" s="50"/>
      <c r="K5" s="7">
        <v>310688</v>
      </c>
      <c r="L5" s="44">
        <v>-163735</v>
      </c>
    </row>
    <row r="6" spans="1:12" ht="19.5" customHeight="1">
      <c r="A6" s="1" t="s">
        <v>97</v>
      </c>
      <c r="B6" s="6">
        <v>90418</v>
      </c>
      <c r="C6" s="6">
        <v>-144859</v>
      </c>
      <c r="D6" s="6">
        <v>48138</v>
      </c>
      <c r="E6" s="6">
        <v>-30195</v>
      </c>
      <c r="G6" s="47">
        <v>58000</v>
      </c>
      <c r="H6" s="47">
        <v>20</v>
      </c>
      <c r="I6" s="50">
        <v>9.8</v>
      </c>
      <c r="J6" s="50"/>
      <c r="K6" s="7">
        <v>90024</v>
      </c>
      <c r="L6" s="42">
        <v>-124437</v>
      </c>
    </row>
    <row r="7" spans="1:12" ht="19.5" customHeight="1">
      <c r="A7" s="1" t="s">
        <v>24</v>
      </c>
      <c r="B7" s="37">
        <v>143125</v>
      </c>
      <c r="C7" s="37">
        <v>-168089</v>
      </c>
      <c r="D7" s="37">
        <v>68673</v>
      </c>
      <c r="E7" s="37">
        <v>-30125</v>
      </c>
      <c r="G7" s="47">
        <v>82000</v>
      </c>
      <c r="H7" s="47">
        <v>19</v>
      </c>
      <c r="I7" s="50">
        <v>9.2</v>
      </c>
      <c r="J7" s="50"/>
      <c r="K7" s="7">
        <v>141221</v>
      </c>
      <c r="L7" s="43">
        <v>-137866</v>
      </c>
    </row>
    <row r="8" spans="1:12" ht="19.5" customHeight="1">
      <c r="A8" s="1" t="s">
        <v>8</v>
      </c>
      <c r="B8" s="37">
        <v>192144</v>
      </c>
      <c r="C8" s="37">
        <v>-194414</v>
      </c>
      <c r="D8" s="37">
        <v>42996</v>
      </c>
      <c r="E8" s="37">
        <v>-67757</v>
      </c>
      <c r="G8" s="47">
        <v>82000</v>
      </c>
      <c r="H8" s="47">
        <v>21</v>
      </c>
      <c r="I8" s="50">
        <v>10</v>
      </c>
      <c r="J8" s="50">
        <v>90000</v>
      </c>
      <c r="K8" s="7">
        <v>180636</v>
      </c>
      <c r="L8" s="43">
        <v>-158057</v>
      </c>
    </row>
    <row r="9" spans="1:12" ht="19.5" customHeight="1">
      <c r="A9" s="1" t="s">
        <v>9</v>
      </c>
      <c r="B9" s="37">
        <v>246951</v>
      </c>
      <c r="C9" s="38">
        <v>-303940</v>
      </c>
      <c r="D9" s="37">
        <v>100954</v>
      </c>
      <c r="E9" s="37">
        <v>-148839</v>
      </c>
      <c r="G9" s="47">
        <v>180000</v>
      </c>
      <c r="H9" s="47">
        <v>20</v>
      </c>
      <c r="I9" s="50">
        <v>10</v>
      </c>
      <c r="J9" s="50">
        <v>135000</v>
      </c>
      <c r="K9" s="33">
        <v>245705</v>
      </c>
      <c r="L9" s="43">
        <v>-302406</v>
      </c>
    </row>
    <row r="10" spans="1:12" ht="19.5" customHeight="1">
      <c r="A10" s="1" t="s">
        <v>10</v>
      </c>
      <c r="B10" s="37">
        <v>151945</v>
      </c>
      <c r="C10" s="37">
        <v>-423491</v>
      </c>
      <c r="D10" s="37">
        <v>85361</v>
      </c>
      <c r="E10" s="37">
        <v>-204724</v>
      </c>
      <c r="G10" s="47">
        <v>250000</v>
      </c>
      <c r="H10" s="47">
        <v>22</v>
      </c>
      <c r="I10" s="50">
        <v>10.5</v>
      </c>
      <c r="J10" s="50"/>
      <c r="K10" s="7">
        <v>158563</v>
      </c>
      <c r="L10" s="42">
        <v>-422835</v>
      </c>
    </row>
    <row r="11" spans="1:12" ht="19.5" customHeight="1">
      <c r="A11" s="1" t="s">
        <v>11</v>
      </c>
      <c r="B11" s="3">
        <v>191878</v>
      </c>
      <c r="C11" s="3">
        <v>-523610</v>
      </c>
      <c r="D11" s="3">
        <v>50636</v>
      </c>
      <c r="E11" s="3">
        <v>-241452</v>
      </c>
      <c r="G11" s="47">
        <v>290000</v>
      </c>
      <c r="H11" s="47">
        <v>20</v>
      </c>
      <c r="I11" s="50">
        <v>9.6</v>
      </c>
      <c r="J11" s="50"/>
      <c r="K11" s="46">
        <v>490932</v>
      </c>
      <c r="L11" s="42">
        <v>-596655</v>
      </c>
    </row>
    <row r="12" spans="7:12" ht="19.5" customHeight="1">
      <c r="G12" s="2"/>
      <c r="H12" s="2"/>
      <c r="I12" s="2"/>
      <c r="J12" s="2"/>
      <c r="K12" s="7"/>
      <c r="L12" s="42"/>
    </row>
    <row r="13" spans="1:12" ht="19.5" customHeight="1">
      <c r="A13" s="1" t="s">
        <v>98</v>
      </c>
      <c r="B13" s="6">
        <v>213437</v>
      </c>
      <c r="C13" s="3">
        <v>-315851</v>
      </c>
      <c r="D13" s="3">
        <v>57916</v>
      </c>
      <c r="E13" s="3">
        <v>-47295</v>
      </c>
      <c r="K13" s="45">
        <v>163734</v>
      </c>
      <c r="L13" s="42">
        <v>-310685</v>
      </c>
    </row>
    <row r="14" spans="1:12" ht="19.5" customHeight="1">
      <c r="A14" s="1" t="s">
        <v>99</v>
      </c>
      <c r="B14" s="3">
        <v>144858</v>
      </c>
      <c r="C14" s="6">
        <v>-90418</v>
      </c>
      <c r="D14" s="3">
        <v>30195</v>
      </c>
      <c r="E14" s="3">
        <v>-48138</v>
      </c>
      <c r="K14" s="7">
        <v>124436</v>
      </c>
      <c r="L14" s="42">
        <v>-90023</v>
      </c>
    </row>
    <row r="15" spans="1:12" ht="19.5" customHeight="1">
      <c r="A15" s="1" t="s">
        <v>25</v>
      </c>
      <c r="B15" s="37">
        <v>168089</v>
      </c>
      <c r="C15" s="37">
        <v>-143125</v>
      </c>
      <c r="D15" s="37">
        <v>30125</v>
      </c>
      <c r="E15" s="3">
        <v>-68673</v>
      </c>
      <c r="K15" s="7">
        <v>137866</v>
      </c>
      <c r="L15" s="42">
        <v>-141221</v>
      </c>
    </row>
    <row r="16" spans="1:12" ht="19.5" customHeight="1">
      <c r="A16" s="1" t="s">
        <v>12</v>
      </c>
      <c r="B16" s="37">
        <v>194414</v>
      </c>
      <c r="C16" s="37">
        <v>-192144</v>
      </c>
      <c r="D16" s="37">
        <v>54525</v>
      </c>
      <c r="E16" s="3">
        <v>-42996</v>
      </c>
      <c r="K16" s="33">
        <v>158057</v>
      </c>
      <c r="L16" s="42">
        <v>-180636</v>
      </c>
    </row>
    <row r="17" spans="1:12" ht="19.5" customHeight="1">
      <c r="A17" s="1" t="s">
        <v>13</v>
      </c>
      <c r="B17" s="1">
        <v>303940</v>
      </c>
      <c r="C17" s="37">
        <v>-246951</v>
      </c>
      <c r="D17" s="37">
        <v>148839</v>
      </c>
      <c r="E17" s="3">
        <v>-31442</v>
      </c>
      <c r="K17" s="33">
        <v>302406</v>
      </c>
      <c r="L17" s="42">
        <v>-245705</v>
      </c>
    </row>
    <row r="18" spans="1:12" ht="19.5" customHeight="1">
      <c r="A18" s="1" t="s">
        <v>14</v>
      </c>
      <c r="B18" s="37">
        <v>423491</v>
      </c>
      <c r="C18" s="37">
        <v>-151945</v>
      </c>
      <c r="D18" s="37">
        <v>186601</v>
      </c>
      <c r="E18" s="3">
        <v>-85361</v>
      </c>
      <c r="K18" s="33">
        <v>422836</v>
      </c>
      <c r="L18" s="42">
        <v>-158563</v>
      </c>
    </row>
    <row r="19" spans="1:12" ht="19.5" customHeight="1">
      <c r="A19" s="1" t="s">
        <v>15</v>
      </c>
      <c r="B19" s="37">
        <v>523610</v>
      </c>
      <c r="C19" s="37">
        <v>-191878</v>
      </c>
      <c r="D19" s="37">
        <v>241452</v>
      </c>
      <c r="E19" s="3">
        <v>-50636</v>
      </c>
      <c r="K19" s="7">
        <v>596655</v>
      </c>
      <c r="L19" s="44">
        <v>-490933</v>
      </c>
    </row>
    <row r="20" spans="1:7" ht="19.5" customHeight="1">
      <c r="A20" s="1" t="s">
        <v>23</v>
      </c>
      <c r="F20" s="1" t="s">
        <v>156</v>
      </c>
      <c r="G20" s="1" t="s">
        <v>157</v>
      </c>
    </row>
    <row r="21" ht="19.5" customHeight="1">
      <c r="A21" s="1" t="s">
        <v>81</v>
      </c>
    </row>
    <row r="22" ht="28.5" customHeight="1">
      <c r="F22" s="1" t="s">
        <v>145</v>
      </c>
    </row>
    <row r="23" spans="1:3" ht="30" customHeight="1">
      <c r="A23" s="70" t="s">
        <v>37</v>
      </c>
      <c r="B23" s="71"/>
      <c r="C23" s="71"/>
    </row>
    <row r="24" ht="30" customHeight="1">
      <c r="A24" s="5"/>
    </row>
    <row r="25" spans="1:10" ht="24.75" customHeight="1">
      <c r="A25" s="10" t="s">
        <v>26</v>
      </c>
      <c r="B25" s="3">
        <v>194930</v>
      </c>
      <c r="C25" s="3">
        <v>-309171</v>
      </c>
      <c r="D25" s="3">
        <v>48904</v>
      </c>
      <c r="E25" s="3">
        <v>-67575</v>
      </c>
      <c r="F25" s="1" t="s">
        <v>43</v>
      </c>
      <c r="G25" s="47">
        <v>82000</v>
      </c>
      <c r="H25" s="48">
        <v>21</v>
      </c>
      <c r="I25" s="48">
        <v>10.1</v>
      </c>
      <c r="J25" s="48"/>
    </row>
    <row r="26" spans="1:10" ht="24.75" customHeight="1">
      <c r="A26" s="10" t="s">
        <v>27</v>
      </c>
      <c r="B26" s="3">
        <v>309171</v>
      </c>
      <c r="C26" s="3">
        <v>-194930</v>
      </c>
      <c r="D26" s="3">
        <v>54244</v>
      </c>
      <c r="E26" s="3">
        <v>-48904</v>
      </c>
      <c r="F26" s="1" t="s">
        <v>44</v>
      </c>
      <c r="G26" s="47">
        <v>82000</v>
      </c>
      <c r="H26" s="48">
        <v>50</v>
      </c>
      <c r="I26" s="48">
        <v>23</v>
      </c>
      <c r="J26" s="48"/>
    </row>
    <row r="27" spans="1:10" ht="24.75" customHeight="1">
      <c r="A27" s="10"/>
      <c r="B27" s="3"/>
      <c r="C27" s="3"/>
      <c r="D27" s="3"/>
      <c r="E27" s="3"/>
      <c r="G27" s="49"/>
      <c r="H27" s="49"/>
      <c r="I27" s="49"/>
      <c r="J27" s="49"/>
    </row>
    <row r="28" spans="1:10" ht="39.75" customHeight="1">
      <c r="A28" s="1" t="s">
        <v>128</v>
      </c>
      <c r="B28" s="3">
        <v>60525</v>
      </c>
      <c r="C28" s="3">
        <v>-542105</v>
      </c>
      <c r="D28" s="3">
        <v>0</v>
      </c>
      <c r="E28" s="3">
        <v>-82845</v>
      </c>
      <c r="F28" s="1" t="s">
        <v>133</v>
      </c>
      <c r="G28" s="47">
        <v>100000</v>
      </c>
      <c r="H28" s="48">
        <v>20</v>
      </c>
      <c r="I28" s="48">
        <v>9.8</v>
      </c>
      <c r="J28" s="48"/>
    </row>
    <row r="29" spans="1:10" ht="24.75" customHeight="1">
      <c r="A29" s="35" t="s">
        <v>131</v>
      </c>
      <c r="B29" s="3">
        <v>31585</v>
      </c>
      <c r="C29" s="3">
        <v>-655381</v>
      </c>
      <c r="D29" s="1">
        <v>-54273</v>
      </c>
      <c r="E29" s="3">
        <v>-291786</v>
      </c>
      <c r="F29" s="1" t="s">
        <v>134</v>
      </c>
      <c r="G29" s="47">
        <v>350000</v>
      </c>
      <c r="H29" s="48">
        <v>20</v>
      </c>
      <c r="I29" s="48">
        <v>9.6</v>
      </c>
      <c r="J29" s="48"/>
    </row>
    <row r="30" spans="1:10" ht="24.75" customHeight="1">
      <c r="A30" s="35" t="s">
        <v>141</v>
      </c>
      <c r="B30" s="41" t="s">
        <v>132</v>
      </c>
      <c r="C30" s="41" t="s">
        <v>132</v>
      </c>
      <c r="D30" s="41" t="s">
        <v>132</v>
      </c>
      <c r="E30" s="41" t="s">
        <v>132</v>
      </c>
      <c r="F30" s="1" t="s">
        <v>134</v>
      </c>
      <c r="G30" s="41" t="s">
        <v>132</v>
      </c>
      <c r="H30" s="41" t="s">
        <v>132</v>
      </c>
      <c r="I30" s="41" t="s">
        <v>132</v>
      </c>
      <c r="J30" s="41"/>
    </row>
    <row r="31" spans="1:10" s="35" customFormat="1" ht="24.75" customHeight="1">
      <c r="A31" s="35" t="s">
        <v>130</v>
      </c>
      <c r="B31" s="41" t="s">
        <v>132</v>
      </c>
      <c r="C31" s="41" t="s">
        <v>132</v>
      </c>
      <c r="D31" s="41" t="s">
        <v>132</v>
      </c>
      <c r="E31" s="41" t="s">
        <v>132</v>
      </c>
      <c r="F31" s="35" t="s">
        <v>41</v>
      </c>
      <c r="G31" s="41" t="s">
        <v>132</v>
      </c>
      <c r="H31" s="41" t="s">
        <v>132</v>
      </c>
      <c r="I31" s="41" t="s">
        <v>132</v>
      </c>
      <c r="J31" s="41"/>
    </row>
    <row r="32" spans="1:10" ht="24.75" customHeight="1">
      <c r="A32" s="35" t="s">
        <v>142</v>
      </c>
      <c r="B32" s="41" t="s">
        <v>132</v>
      </c>
      <c r="C32" s="41" t="s">
        <v>132</v>
      </c>
      <c r="D32" s="41" t="s">
        <v>132</v>
      </c>
      <c r="E32" s="41" t="s">
        <v>132</v>
      </c>
      <c r="F32" s="35" t="s">
        <v>41</v>
      </c>
      <c r="G32" s="41" t="s">
        <v>132</v>
      </c>
      <c r="H32" s="41" t="s">
        <v>132</v>
      </c>
      <c r="I32" s="41" t="s">
        <v>132</v>
      </c>
      <c r="J32" s="41"/>
    </row>
    <row r="33" spans="1:10" ht="24.75" customHeight="1">
      <c r="A33" s="83" t="s">
        <v>143</v>
      </c>
      <c r="B33" s="70"/>
      <c r="C33" s="70"/>
      <c r="D33" s="70"/>
      <c r="E33" s="70"/>
      <c r="F33" s="70"/>
      <c r="G33" s="70"/>
      <c r="H33" s="70"/>
      <c r="I33" s="70"/>
      <c r="J33" s="5"/>
    </row>
    <row r="34" ht="24.75" customHeight="1"/>
    <row r="35" ht="39.75" customHeight="1">
      <c r="A35" s="5" t="s">
        <v>3</v>
      </c>
    </row>
    <row r="36" spans="1:10" s="36" customFormat="1" ht="39.75" customHeight="1">
      <c r="A36" s="12" t="s">
        <v>45</v>
      </c>
      <c r="B36" s="37">
        <v>517975</v>
      </c>
      <c r="C36" s="37">
        <v>-517975</v>
      </c>
      <c r="D36" s="37">
        <v>32524</v>
      </c>
      <c r="E36" s="37">
        <v>-63088</v>
      </c>
      <c r="F36" s="12" t="s">
        <v>17</v>
      </c>
      <c r="G36" s="47">
        <v>100000</v>
      </c>
      <c r="H36" s="48">
        <v>58</v>
      </c>
      <c r="I36" s="48">
        <v>25</v>
      </c>
      <c r="J36" s="48"/>
    </row>
    <row r="37" spans="1:12" ht="59.25" customHeight="1">
      <c r="A37" s="1" t="s">
        <v>126</v>
      </c>
      <c r="B37" s="3">
        <v>518222</v>
      </c>
      <c r="C37" s="3">
        <v>-518222</v>
      </c>
      <c r="D37" s="3">
        <v>62986</v>
      </c>
      <c r="E37" s="3">
        <v>-32545</v>
      </c>
      <c r="F37" s="1" t="s">
        <v>127</v>
      </c>
      <c r="G37" s="47">
        <v>100000</v>
      </c>
      <c r="H37" s="48">
        <v>58</v>
      </c>
      <c r="I37" s="48">
        <v>25</v>
      </c>
      <c r="J37" s="48"/>
      <c r="K37" s="1" t="s">
        <v>0</v>
      </c>
      <c r="L37" s="1" t="s">
        <v>0</v>
      </c>
    </row>
    <row r="38" spans="1:5" ht="39.75" customHeight="1">
      <c r="A38" s="10"/>
      <c r="B38" s="3"/>
      <c r="C38" s="3"/>
      <c r="D38" s="3"/>
      <c r="E38" s="3"/>
    </row>
    <row r="39" spans="1:7" ht="39.75" customHeight="1">
      <c r="A39" s="7" t="s">
        <v>211</v>
      </c>
      <c r="B39" s="3" t="s">
        <v>207</v>
      </c>
      <c r="C39" s="3" t="s">
        <v>208</v>
      </c>
      <c r="D39" s="3"/>
      <c r="E39" s="3" t="s">
        <v>213</v>
      </c>
      <c r="F39" s="3" t="s">
        <v>207</v>
      </c>
      <c r="G39" s="3" t="s">
        <v>208</v>
      </c>
    </row>
    <row r="40" spans="1:7" ht="39.75" customHeight="1">
      <c r="A40" s="1" t="s">
        <v>209</v>
      </c>
      <c r="B40" s="1">
        <v>452263.0887687068</v>
      </c>
      <c r="C40" s="1">
        <v>259769.83553265277</v>
      </c>
      <c r="F40" s="1">
        <v>-67222.02847979568</v>
      </c>
      <c r="G40" s="1">
        <v>-51538.74905591827</v>
      </c>
    </row>
    <row r="41" spans="1:7" ht="39.75" customHeight="1">
      <c r="A41" s="1" t="s">
        <v>210</v>
      </c>
      <c r="B41" s="1">
        <v>452263.08478775475</v>
      </c>
      <c r="C41" s="1">
        <v>414421.0018666664</v>
      </c>
      <c r="F41" s="1">
        <v>67222.02750999993</v>
      </c>
      <c r="G41" s="1">
        <v>58475.2032071428</v>
      </c>
    </row>
    <row r="42" spans="2:7" ht="39.75" customHeight="1">
      <c r="B42" s="1">
        <f>B40+B41</f>
        <v>904526.1735564615</v>
      </c>
      <c r="C42" s="1">
        <f>C40+C41</f>
        <v>674190.8373993192</v>
      </c>
      <c r="F42" s="1">
        <f>F40+F41</f>
        <v>-0.0009697957575554028</v>
      </c>
      <c r="G42" s="1">
        <f>G40+G41</f>
        <v>6936.454151224527</v>
      </c>
    </row>
    <row r="43" spans="1:3" ht="39.75" customHeight="1">
      <c r="A43" s="1" t="s">
        <v>212</v>
      </c>
      <c r="C43" s="1">
        <v>773946</v>
      </c>
    </row>
  </sheetData>
  <mergeCells count="6">
    <mergeCell ref="K1:L1"/>
    <mergeCell ref="H1:I1"/>
    <mergeCell ref="A33:I33"/>
    <mergeCell ref="B1:C1"/>
    <mergeCell ref="D1:E1"/>
    <mergeCell ref="A23:C23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6">
      <selection activeCell="A6" sqref="A1:IV16384"/>
    </sheetView>
  </sheetViews>
  <sheetFormatPr defaultColWidth="9.140625" defaultRowHeight="24.75" customHeight="1"/>
  <cols>
    <col min="1" max="1" width="21.57421875" style="1" customWidth="1"/>
    <col min="2" max="2" width="12.28125" style="1" customWidth="1"/>
    <col min="3" max="3" width="12.7109375" style="1" customWidth="1"/>
    <col min="4" max="4" width="10.8515625" style="1" customWidth="1"/>
    <col min="5" max="5" width="10.140625" style="1" customWidth="1"/>
    <col min="6" max="6" width="17.28125" style="1" customWidth="1"/>
    <col min="7" max="7" width="12.8515625" style="7" customWidth="1"/>
    <col min="8" max="8" width="11.8515625" style="7" customWidth="1"/>
    <col min="9" max="16384" width="15.7109375" style="1" customWidth="1"/>
  </cols>
  <sheetData>
    <row r="1" spans="1:8" ht="24.75" customHeight="1">
      <c r="A1" s="2" t="s">
        <v>2</v>
      </c>
      <c r="B1" s="69" t="s">
        <v>18</v>
      </c>
      <c r="C1" s="69"/>
      <c r="D1" s="69" t="s">
        <v>19</v>
      </c>
      <c r="E1" s="69"/>
      <c r="G1" s="2" t="s">
        <v>136</v>
      </c>
      <c r="H1" s="2" t="s">
        <v>146</v>
      </c>
    </row>
    <row r="2" spans="2:8" ht="24.75" customHeight="1">
      <c r="B2" s="2" t="s">
        <v>21</v>
      </c>
      <c r="C2" s="2" t="s">
        <v>20</v>
      </c>
      <c r="D2" s="2" t="s">
        <v>6</v>
      </c>
      <c r="E2" s="2" t="s">
        <v>7</v>
      </c>
      <c r="G2" s="2" t="s">
        <v>137</v>
      </c>
      <c r="H2" s="2"/>
    </row>
    <row r="3" spans="2:8" ht="24.75" customHeight="1">
      <c r="B3" s="2"/>
      <c r="C3" s="2"/>
      <c r="D3" s="2"/>
      <c r="E3" s="2"/>
      <c r="G3" s="2"/>
      <c r="H3" s="2"/>
    </row>
    <row r="4" spans="1:10" ht="24.75" customHeight="1">
      <c r="A4" s="1" t="s">
        <v>46</v>
      </c>
      <c r="B4" s="3">
        <v>545134</v>
      </c>
      <c r="C4" s="3">
        <v>-545134</v>
      </c>
      <c r="D4" s="3">
        <v>12100</v>
      </c>
      <c r="E4" s="3">
        <v>-14903</v>
      </c>
      <c r="G4" s="4" t="s">
        <v>147</v>
      </c>
      <c r="H4" s="51" t="s">
        <v>148</v>
      </c>
      <c r="I4" s="71" t="s">
        <v>152</v>
      </c>
      <c r="J4" s="71"/>
    </row>
    <row r="5" spans="1:10" ht="24.75" customHeight="1">
      <c r="A5" s="1" t="s">
        <v>96</v>
      </c>
      <c r="B5" s="6">
        <v>315851</v>
      </c>
      <c r="C5" s="6">
        <v>-213437</v>
      </c>
      <c r="D5" s="6">
        <v>67153</v>
      </c>
      <c r="E5" s="6">
        <v>-57916</v>
      </c>
      <c r="G5" s="4" t="s">
        <v>147</v>
      </c>
      <c r="H5" s="51" t="s">
        <v>148</v>
      </c>
      <c r="I5" s="71" t="s">
        <v>152</v>
      </c>
      <c r="J5" s="71"/>
    </row>
    <row r="6" spans="1:10" ht="24.75" customHeight="1">
      <c r="A6" s="1" t="s">
        <v>97</v>
      </c>
      <c r="B6" s="6">
        <v>90418</v>
      </c>
      <c r="C6" s="6">
        <v>-144859</v>
      </c>
      <c r="D6" s="6">
        <v>48138</v>
      </c>
      <c r="E6" s="6">
        <v>-30195</v>
      </c>
      <c r="G6" s="4" t="s">
        <v>147</v>
      </c>
      <c r="H6" s="51" t="s">
        <v>148</v>
      </c>
      <c r="I6" s="71" t="s">
        <v>152</v>
      </c>
      <c r="J6" s="71"/>
    </row>
    <row r="7" spans="1:10" ht="24.75" customHeight="1">
      <c r="A7" s="1" t="s">
        <v>24</v>
      </c>
      <c r="B7" s="37">
        <v>143125</v>
      </c>
      <c r="C7" s="37">
        <v>-168089</v>
      </c>
      <c r="D7" s="37">
        <v>68673</v>
      </c>
      <c r="E7" s="37">
        <v>-30125</v>
      </c>
      <c r="G7" s="4" t="s">
        <v>147</v>
      </c>
      <c r="H7" s="51" t="s">
        <v>148</v>
      </c>
      <c r="I7" s="71" t="s">
        <v>152</v>
      </c>
      <c r="J7" s="71"/>
    </row>
    <row r="8" spans="1:10" ht="24.75" customHeight="1">
      <c r="A8" s="1" t="s">
        <v>8</v>
      </c>
      <c r="B8" s="37">
        <v>192144</v>
      </c>
      <c r="C8" s="37">
        <v>-194414</v>
      </c>
      <c r="D8" s="37">
        <v>42996</v>
      </c>
      <c r="E8" s="37">
        <v>-67757</v>
      </c>
      <c r="F8" s="71" t="s">
        <v>145</v>
      </c>
      <c r="G8" s="4">
        <v>90000</v>
      </c>
      <c r="H8" s="51" t="s">
        <v>149</v>
      </c>
      <c r="I8" s="71" t="s">
        <v>151</v>
      </c>
      <c r="J8" s="71"/>
    </row>
    <row r="9" spans="1:10" ht="24.75" customHeight="1">
      <c r="A9" s="1" t="s">
        <v>9</v>
      </c>
      <c r="B9" s="37">
        <v>246951</v>
      </c>
      <c r="C9" s="38">
        <v>-303940</v>
      </c>
      <c r="D9" s="37">
        <v>100954</v>
      </c>
      <c r="E9" s="37">
        <v>-148839</v>
      </c>
      <c r="F9" s="71"/>
      <c r="G9" s="4">
        <v>135000</v>
      </c>
      <c r="H9" s="51" t="s">
        <v>149</v>
      </c>
      <c r="I9" s="71" t="s">
        <v>151</v>
      </c>
      <c r="J9" s="71"/>
    </row>
    <row r="10" spans="1:10" ht="24.75" customHeight="1">
      <c r="A10" s="1" t="s">
        <v>10</v>
      </c>
      <c r="B10" s="37">
        <v>151945</v>
      </c>
      <c r="C10" s="37">
        <v>-423491</v>
      </c>
      <c r="D10" s="37">
        <v>85361</v>
      </c>
      <c r="E10" s="37">
        <v>-204724</v>
      </c>
      <c r="G10" s="4" t="s">
        <v>132</v>
      </c>
      <c r="H10" s="51" t="s">
        <v>154</v>
      </c>
      <c r="I10" s="71" t="s">
        <v>153</v>
      </c>
      <c r="J10" s="71"/>
    </row>
    <row r="11" spans="1:10" ht="24.75" customHeight="1">
      <c r="A11" s="1" t="s">
        <v>11</v>
      </c>
      <c r="B11" s="3">
        <v>191878</v>
      </c>
      <c r="C11" s="3">
        <v>-523610</v>
      </c>
      <c r="D11" s="3">
        <v>50636</v>
      </c>
      <c r="E11" s="3">
        <v>-241452</v>
      </c>
      <c r="G11" s="4" t="s">
        <v>132</v>
      </c>
      <c r="H11" s="51" t="s">
        <v>154</v>
      </c>
      <c r="I11" s="71" t="s">
        <v>153</v>
      </c>
      <c r="J11" s="71"/>
    </row>
    <row r="12" ht="24.75" customHeight="1">
      <c r="F12" s="1" t="s">
        <v>0</v>
      </c>
    </row>
    <row r="13" spans="1:3" ht="24.75" customHeight="1">
      <c r="A13" s="70" t="s">
        <v>37</v>
      </c>
      <c r="B13" s="71"/>
      <c r="C13" s="71"/>
    </row>
    <row r="14" ht="24.75" customHeight="1">
      <c r="A14" s="5"/>
    </row>
    <row r="15" spans="1:8" ht="24.75" customHeight="1">
      <c r="A15" s="10" t="s">
        <v>26</v>
      </c>
      <c r="B15" s="3">
        <v>194930</v>
      </c>
      <c r="C15" s="3">
        <v>-309171</v>
      </c>
      <c r="D15" s="3">
        <v>48904</v>
      </c>
      <c r="E15" s="3">
        <v>-67575</v>
      </c>
      <c r="F15" s="1" t="s">
        <v>43</v>
      </c>
      <c r="G15" s="4">
        <v>82000</v>
      </c>
      <c r="H15" s="51" t="s">
        <v>149</v>
      </c>
    </row>
    <row r="16" spans="1:8" ht="24.75" customHeight="1">
      <c r="A16" s="10" t="s">
        <v>27</v>
      </c>
      <c r="B16" s="3">
        <v>309171</v>
      </c>
      <c r="C16" s="3">
        <v>-194930</v>
      </c>
      <c r="D16" s="3">
        <v>54244</v>
      </c>
      <c r="E16" s="3">
        <v>-48904</v>
      </c>
      <c r="F16" s="1" t="s">
        <v>44</v>
      </c>
      <c r="G16" s="4">
        <v>82000</v>
      </c>
      <c r="H16" s="51" t="s">
        <v>149</v>
      </c>
    </row>
    <row r="17" spans="1:5" ht="24.75" customHeight="1">
      <c r="A17" s="10"/>
      <c r="B17" s="3"/>
      <c r="C17" s="3"/>
      <c r="D17" s="3"/>
      <c r="E17" s="3"/>
    </row>
    <row r="18" spans="1:8" ht="24.75" customHeight="1">
      <c r="A18" s="1" t="s">
        <v>128</v>
      </c>
      <c r="B18" s="3">
        <v>60525</v>
      </c>
      <c r="C18" s="3">
        <v>-542105</v>
      </c>
      <c r="D18" s="3">
        <v>0</v>
      </c>
      <c r="E18" s="3">
        <v>-82845</v>
      </c>
      <c r="F18" s="1" t="s">
        <v>133</v>
      </c>
      <c r="G18" s="4">
        <v>100000</v>
      </c>
      <c r="H18" s="2"/>
    </row>
    <row r="19" spans="1:10" ht="24.75" customHeight="1">
      <c r="A19" s="35" t="s">
        <v>131</v>
      </c>
      <c r="B19" s="3">
        <v>31585</v>
      </c>
      <c r="C19" s="3">
        <v>-655381</v>
      </c>
      <c r="D19" s="1">
        <v>-54273</v>
      </c>
      <c r="E19" s="3">
        <v>-291786</v>
      </c>
      <c r="F19" s="1" t="s">
        <v>134</v>
      </c>
      <c r="G19" s="4">
        <v>750000</v>
      </c>
      <c r="H19" s="51" t="s">
        <v>148</v>
      </c>
      <c r="I19" s="71" t="s">
        <v>150</v>
      </c>
      <c r="J19" s="71"/>
    </row>
    <row r="20" spans="1:10" ht="24.75" customHeight="1">
      <c r="A20" s="35" t="s">
        <v>141</v>
      </c>
      <c r="B20" s="41" t="s">
        <v>132</v>
      </c>
      <c r="C20" s="41" t="s">
        <v>132</v>
      </c>
      <c r="D20" s="41" t="s">
        <v>132</v>
      </c>
      <c r="E20" s="41" t="s">
        <v>132</v>
      </c>
      <c r="F20" s="1" t="s">
        <v>134</v>
      </c>
      <c r="G20" s="4">
        <v>750000</v>
      </c>
      <c r="H20" s="51" t="s">
        <v>148</v>
      </c>
      <c r="I20" s="71" t="s">
        <v>150</v>
      </c>
      <c r="J20" s="71"/>
    </row>
    <row r="21" spans="1:8" s="35" customFormat="1" ht="24.75" customHeight="1">
      <c r="A21" s="35" t="s">
        <v>130</v>
      </c>
      <c r="B21" s="41" t="s">
        <v>132</v>
      </c>
      <c r="C21" s="41" t="s">
        <v>132</v>
      </c>
      <c r="D21" s="41" t="s">
        <v>132</v>
      </c>
      <c r="E21" s="41" t="s">
        <v>132</v>
      </c>
      <c r="F21" s="35" t="s">
        <v>41</v>
      </c>
      <c r="G21" s="8" t="s">
        <v>132</v>
      </c>
      <c r="H21" s="8"/>
    </row>
    <row r="22" spans="1:8" ht="24.75" customHeight="1">
      <c r="A22" s="35" t="s">
        <v>142</v>
      </c>
      <c r="B22" s="41" t="s">
        <v>132</v>
      </c>
      <c r="C22" s="41" t="s">
        <v>132</v>
      </c>
      <c r="D22" s="41" t="s">
        <v>132</v>
      </c>
      <c r="E22" s="41" t="s">
        <v>132</v>
      </c>
      <c r="F22" s="35" t="s">
        <v>41</v>
      </c>
      <c r="G22" s="8" t="s">
        <v>132</v>
      </c>
      <c r="H22" s="8"/>
    </row>
    <row r="23" spans="1:8" ht="24.75" customHeight="1">
      <c r="A23" s="83" t="s">
        <v>143</v>
      </c>
      <c r="B23" s="70"/>
      <c r="C23" s="70"/>
      <c r="D23" s="70"/>
      <c r="E23" s="70"/>
      <c r="F23" s="70"/>
      <c r="G23" s="70"/>
      <c r="H23" s="2"/>
    </row>
    <row r="25" ht="24.75" customHeight="1">
      <c r="A25" s="5" t="s">
        <v>3</v>
      </c>
    </row>
    <row r="26" spans="1:10" s="36" customFormat="1" ht="24.75" customHeight="1">
      <c r="A26" s="12" t="s">
        <v>45</v>
      </c>
      <c r="B26" s="37">
        <v>517975</v>
      </c>
      <c r="C26" s="37">
        <v>-517975</v>
      </c>
      <c r="D26" s="37">
        <v>32524</v>
      </c>
      <c r="E26" s="37">
        <v>-63088</v>
      </c>
      <c r="F26" s="12" t="s">
        <v>17</v>
      </c>
      <c r="G26" s="4" t="s">
        <v>0</v>
      </c>
      <c r="H26" s="51" t="s">
        <v>148</v>
      </c>
      <c r="I26" s="71" t="s">
        <v>150</v>
      </c>
      <c r="J26" s="71"/>
    </row>
    <row r="27" spans="1:10" ht="24.75" customHeight="1">
      <c r="A27" s="1" t="s">
        <v>126</v>
      </c>
      <c r="B27" s="3">
        <v>518222</v>
      </c>
      <c r="C27" s="3">
        <v>-518222</v>
      </c>
      <c r="D27" s="3">
        <v>62986</v>
      </c>
      <c r="E27" s="3">
        <v>-32545</v>
      </c>
      <c r="F27" s="1" t="s">
        <v>127</v>
      </c>
      <c r="G27" s="4" t="s">
        <v>147</v>
      </c>
      <c r="H27" s="51" t="s">
        <v>149</v>
      </c>
      <c r="I27" s="71" t="s">
        <v>155</v>
      </c>
      <c r="J27" s="71"/>
    </row>
    <row r="28" spans="1:5" ht="24.75" customHeight="1">
      <c r="A28" s="10"/>
      <c r="B28" s="3"/>
      <c r="C28" s="3"/>
      <c r="D28" s="3"/>
      <c r="E28" s="3"/>
    </row>
    <row r="29" spans="1:5" ht="24.75" customHeight="1">
      <c r="A29" s="7"/>
      <c r="B29" s="3"/>
      <c r="C29" s="3"/>
      <c r="D29" s="3"/>
      <c r="E29" s="3"/>
    </row>
  </sheetData>
  <mergeCells count="17">
    <mergeCell ref="I27:J27"/>
    <mergeCell ref="F8:F9"/>
    <mergeCell ref="I19:J19"/>
    <mergeCell ref="I20:J20"/>
    <mergeCell ref="I26:J26"/>
    <mergeCell ref="I8:J8"/>
    <mergeCell ref="I9:J9"/>
    <mergeCell ref="I10:J10"/>
    <mergeCell ref="I11:J11"/>
    <mergeCell ref="I4:J4"/>
    <mergeCell ref="I5:J5"/>
    <mergeCell ref="I6:J6"/>
    <mergeCell ref="I7:J7"/>
    <mergeCell ref="B1:C1"/>
    <mergeCell ref="D1:E1"/>
    <mergeCell ref="A13:C13"/>
    <mergeCell ref="A23:G2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90"/>
  <sheetViews>
    <sheetView workbookViewId="0" topLeftCell="A1">
      <selection activeCell="F49" sqref="F49"/>
    </sheetView>
  </sheetViews>
  <sheetFormatPr defaultColWidth="9.140625" defaultRowHeight="12.75"/>
  <cols>
    <col min="1" max="1" width="19.7109375" style="0" customWidth="1"/>
  </cols>
  <sheetData>
    <row r="1" spans="8:23" ht="12.75">
      <c r="H1" t="s">
        <v>184</v>
      </c>
      <c r="I1" s="53" t="s">
        <v>183</v>
      </c>
      <c r="J1" t="s">
        <v>182</v>
      </c>
      <c r="K1" t="s">
        <v>185</v>
      </c>
      <c r="L1" t="s">
        <v>186</v>
      </c>
      <c r="M1" t="s">
        <v>187</v>
      </c>
      <c r="N1" t="s">
        <v>188</v>
      </c>
      <c r="P1" t="s">
        <v>172</v>
      </c>
      <c r="R1" t="s">
        <v>166</v>
      </c>
      <c r="S1" t="s">
        <v>169</v>
      </c>
      <c r="T1" t="s">
        <v>167</v>
      </c>
      <c r="U1" t="s">
        <v>168</v>
      </c>
      <c r="V1" t="s">
        <v>171</v>
      </c>
      <c r="W1" t="s">
        <v>176</v>
      </c>
    </row>
    <row r="2" spans="1:23" ht="12.75">
      <c r="A2" t="s">
        <v>158</v>
      </c>
      <c r="H2">
        <v>35.1</v>
      </c>
      <c r="I2" s="53">
        <v>9.5</v>
      </c>
      <c r="K2">
        <f>H2*2.54/100</f>
        <v>0.8915400000000001</v>
      </c>
      <c r="L2">
        <f>I2*2.54/100</f>
        <v>0.2413</v>
      </c>
      <c r="M2">
        <f>61000*L2/K2</f>
        <v>16509.971509971507</v>
      </c>
      <c r="N2">
        <f>M2*2.2/10</f>
        <v>3632.1937321937316</v>
      </c>
      <c r="P2">
        <v>0.0342</v>
      </c>
      <c r="Q2">
        <v>1</v>
      </c>
      <c r="R2">
        <f>Q2*49/25</f>
        <v>1.96</v>
      </c>
      <c r="S2">
        <f>R2/57.2958</f>
        <v>0.03420844110737611</v>
      </c>
      <c r="T2">
        <f>1/COS(S2)</f>
        <v>1.000585394150844</v>
      </c>
      <c r="U2">
        <f>TAN(S2)</f>
        <v>0.03422179112787553</v>
      </c>
      <c r="V2">
        <f>T2+U2</f>
        <v>1.0348071852787195</v>
      </c>
      <c r="W2">
        <f>V2*61000</f>
        <v>63123.23830200189</v>
      </c>
    </row>
    <row r="3" spans="1:23" ht="12.75">
      <c r="A3" t="s">
        <v>159</v>
      </c>
      <c r="B3" t="s">
        <v>160</v>
      </c>
      <c r="H3">
        <v>44.583</v>
      </c>
      <c r="I3" s="53">
        <v>8.7</v>
      </c>
      <c r="K3">
        <f aca="true" t="shared" si="0" ref="K3:K22">H3*2.54/100</f>
        <v>1.1324082</v>
      </c>
      <c r="L3">
        <f aca="true" t="shared" si="1" ref="L3:L22">I3*2.54/100</f>
        <v>0.22097999999999998</v>
      </c>
      <c r="M3">
        <f aca="true" t="shared" si="2" ref="M3:M22">61000*L3/K3</f>
        <v>11903.640401049726</v>
      </c>
      <c r="N3">
        <f aca="true" t="shared" si="3" ref="N3:N22">M3*2.2/10</f>
        <v>2618.80088823094</v>
      </c>
      <c r="P3" s="52">
        <f>S3-S2</f>
        <v>0.03420844110737611</v>
      </c>
      <c r="Q3">
        <f>Q2+1</f>
        <v>2</v>
      </c>
      <c r="R3">
        <f aca="true" t="shared" si="4" ref="R3:R26">Q3*49/25</f>
        <v>3.92</v>
      </c>
      <c r="S3">
        <f aca="true" t="shared" si="5" ref="S3:S26">R3/57.2958</f>
        <v>0.06841688221475221</v>
      </c>
      <c r="T3">
        <f aca="true" t="shared" si="6" ref="T3:T26">1/COS(S3)</f>
        <v>1.0023450082878729</v>
      </c>
      <c r="U3">
        <f aca="true" t="shared" si="7" ref="U3:U26">TAN(S3)</f>
        <v>0.06852383263957179</v>
      </c>
      <c r="V3">
        <f aca="true" t="shared" si="8" ref="V3:V26">T3+U3</f>
        <v>1.0708688409274447</v>
      </c>
      <c r="W3">
        <f>V3*61000</f>
        <v>65322.999296574126</v>
      </c>
    </row>
    <row r="4" spans="8:23" ht="12.75">
      <c r="H4">
        <v>52.9</v>
      </c>
      <c r="I4" s="53">
        <v>9.6</v>
      </c>
      <c r="K4">
        <f t="shared" si="0"/>
        <v>1.3436599999999999</v>
      </c>
      <c r="L4">
        <f t="shared" si="1"/>
        <v>0.24384</v>
      </c>
      <c r="M4">
        <f t="shared" si="2"/>
        <v>11069.943289224953</v>
      </c>
      <c r="N4">
        <f t="shared" si="3"/>
        <v>2435.38752362949</v>
      </c>
      <c r="P4" s="52">
        <f>S4-S3</f>
        <v>0.034208441107376114</v>
      </c>
      <c r="Q4">
        <f>Q3+1</f>
        <v>3</v>
      </c>
      <c r="R4">
        <f t="shared" si="4"/>
        <v>5.88</v>
      </c>
      <c r="S4">
        <f t="shared" si="5"/>
        <v>0.10262532332212833</v>
      </c>
      <c r="T4">
        <f t="shared" si="6"/>
        <v>1.0052891866672962</v>
      </c>
      <c r="U4">
        <f t="shared" si="7"/>
        <v>0.10298712943952726</v>
      </c>
      <c r="V4">
        <f t="shared" si="8"/>
        <v>1.1082763161068234</v>
      </c>
      <c r="W4">
        <f aca="true" t="shared" si="9" ref="W4:W26">V4*61000</f>
        <v>67604.85528251623</v>
      </c>
    </row>
    <row r="5" spans="1:23" ht="12.75">
      <c r="A5" t="s">
        <v>162</v>
      </c>
      <c r="B5" t="s">
        <v>161</v>
      </c>
      <c r="H5">
        <v>44.6</v>
      </c>
      <c r="I5" s="53">
        <v>8.3</v>
      </c>
      <c r="K5">
        <f t="shared" si="0"/>
        <v>1.13284</v>
      </c>
      <c r="L5">
        <f t="shared" si="1"/>
        <v>0.21082</v>
      </c>
      <c r="M5">
        <f t="shared" si="2"/>
        <v>11352.01793721973</v>
      </c>
      <c r="N5">
        <f t="shared" si="3"/>
        <v>2497.4439461883408</v>
      </c>
      <c r="P5" s="52">
        <f aca="true" t="shared" si="10" ref="P5:P26">S5-S4</f>
        <v>0.0342084411073761</v>
      </c>
      <c r="Q5">
        <f aca="true" t="shared" si="11" ref="Q5:Q26">Q4+1</f>
        <v>4</v>
      </c>
      <c r="R5">
        <f t="shared" si="4"/>
        <v>7.84</v>
      </c>
      <c r="S5">
        <f t="shared" si="5"/>
        <v>0.13683376442950443</v>
      </c>
      <c r="T5">
        <f t="shared" si="6"/>
        <v>1.0094353350424892</v>
      </c>
      <c r="U5">
        <f t="shared" si="7"/>
        <v>0.13769421059849338</v>
      </c>
      <c r="V5">
        <f t="shared" si="8"/>
        <v>1.1471295456409825</v>
      </c>
      <c r="W5">
        <f t="shared" si="9"/>
        <v>69974.90228409992</v>
      </c>
    </row>
    <row r="6" spans="1:23" ht="12.75">
      <c r="A6" t="s">
        <v>177</v>
      </c>
      <c r="H6" s="54">
        <v>68.2</v>
      </c>
      <c r="I6" s="53">
        <v>7.7</v>
      </c>
      <c r="K6">
        <f t="shared" si="0"/>
        <v>1.73228</v>
      </c>
      <c r="L6">
        <f t="shared" si="1"/>
        <v>0.19558</v>
      </c>
      <c r="M6">
        <f t="shared" si="2"/>
        <v>6887.096774193549</v>
      </c>
      <c r="N6">
        <f t="shared" si="3"/>
        <v>1515.161290322581</v>
      </c>
      <c r="P6" s="52">
        <f t="shared" si="10"/>
        <v>0.034208441107376114</v>
      </c>
      <c r="Q6">
        <f t="shared" si="11"/>
        <v>5</v>
      </c>
      <c r="R6">
        <f t="shared" si="4"/>
        <v>9.8</v>
      </c>
      <c r="S6">
        <f t="shared" si="5"/>
        <v>0.17104220553688054</v>
      </c>
      <c r="T6">
        <f t="shared" si="6"/>
        <v>1.0148081733209673</v>
      </c>
      <c r="U6">
        <f t="shared" si="7"/>
        <v>0.17272992977199475</v>
      </c>
      <c r="V6">
        <f t="shared" si="8"/>
        <v>1.1875381030929621</v>
      </c>
      <c r="W6">
        <f t="shared" si="9"/>
        <v>72439.82428867069</v>
      </c>
    </row>
    <row r="7" spans="1:23" ht="12.75">
      <c r="A7" t="s">
        <v>193</v>
      </c>
      <c r="B7" t="s">
        <v>196</v>
      </c>
      <c r="C7">
        <v>1.3</v>
      </c>
      <c r="H7">
        <v>74.1</v>
      </c>
      <c r="I7" s="53">
        <v>5</v>
      </c>
      <c r="K7">
        <f t="shared" si="0"/>
        <v>1.88214</v>
      </c>
      <c r="L7">
        <f t="shared" si="1"/>
        <v>0.127</v>
      </c>
      <c r="M7">
        <f t="shared" si="2"/>
        <v>4116.059379217274</v>
      </c>
      <c r="N7">
        <f t="shared" si="3"/>
        <v>905.5330634278004</v>
      </c>
      <c r="P7" s="52">
        <f t="shared" si="10"/>
        <v>0.034208441107376114</v>
      </c>
      <c r="Q7">
        <f t="shared" si="11"/>
        <v>6</v>
      </c>
      <c r="R7">
        <f t="shared" si="4"/>
        <v>11.76</v>
      </c>
      <c r="S7">
        <f t="shared" si="5"/>
        <v>0.20525064664425666</v>
      </c>
      <c r="T7">
        <f t="shared" si="6"/>
        <v>1.0214400988275063</v>
      </c>
      <c r="U7">
        <f t="shared" si="7"/>
        <v>0.20818231311219917</v>
      </c>
      <c r="V7">
        <f t="shared" si="8"/>
        <v>1.2296224119397055</v>
      </c>
      <c r="W7">
        <f t="shared" si="9"/>
        <v>75006.96712832204</v>
      </c>
    </row>
    <row r="8" spans="1:23" ht="12.75">
      <c r="A8" t="s">
        <v>163</v>
      </c>
      <c r="B8" t="s">
        <v>194</v>
      </c>
      <c r="C8" t="s">
        <v>195</v>
      </c>
      <c r="H8">
        <v>77.6</v>
      </c>
      <c r="I8" s="53">
        <v>5</v>
      </c>
      <c r="K8">
        <f t="shared" si="0"/>
        <v>1.97104</v>
      </c>
      <c r="L8">
        <f t="shared" si="1"/>
        <v>0.127</v>
      </c>
      <c r="M8">
        <f t="shared" si="2"/>
        <v>3930.4123711340208</v>
      </c>
      <c r="N8">
        <f t="shared" si="3"/>
        <v>864.6907216494847</v>
      </c>
      <c r="P8" s="52">
        <f t="shared" si="10"/>
        <v>0.034208441107376114</v>
      </c>
      <c r="Q8">
        <f t="shared" si="11"/>
        <v>7</v>
      </c>
      <c r="R8">
        <f t="shared" si="4"/>
        <v>13.72</v>
      </c>
      <c r="S8">
        <f t="shared" si="5"/>
        <v>0.23945908775163277</v>
      </c>
      <c r="T8">
        <f t="shared" si="6"/>
        <v>1.0293716702168312</v>
      </c>
      <c r="U8">
        <f t="shared" si="7"/>
        <v>0.24414347307472464</v>
      </c>
      <c r="V8">
        <f t="shared" si="8"/>
        <v>1.273515143291556</v>
      </c>
      <c r="W8">
        <f t="shared" si="9"/>
        <v>77684.42374078491</v>
      </c>
    </row>
    <row r="9" spans="1:23" ht="12.75">
      <c r="A9" t="s">
        <v>192</v>
      </c>
      <c r="B9" t="s">
        <v>191</v>
      </c>
      <c r="C9" t="s">
        <v>191</v>
      </c>
      <c r="H9">
        <v>80.9</v>
      </c>
      <c r="I9" s="53">
        <v>5</v>
      </c>
      <c r="K9">
        <f t="shared" si="0"/>
        <v>2.05486</v>
      </c>
      <c r="L9">
        <f t="shared" si="1"/>
        <v>0.127</v>
      </c>
      <c r="M9">
        <f t="shared" si="2"/>
        <v>3770.0865265760194</v>
      </c>
      <c r="N9">
        <f t="shared" si="3"/>
        <v>829.4190358467243</v>
      </c>
      <c r="P9" s="52">
        <f t="shared" si="10"/>
        <v>0.034208441107376086</v>
      </c>
      <c r="Q9">
        <f t="shared" si="11"/>
        <v>8</v>
      </c>
      <c r="R9">
        <f t="shared" si="4"/>
        <v>15.68</v>
      </c>
      <c r="S9">
        <f t="shared" si="5"/>
        <v>0.27366752885900886</v>
      </c>
      <c r="T9">
        <f t="shared" si="6"/>
        <v>1.0386522256994588</v>
      </c>
      <c r="U9">
        <f t="shared" si="7"/>
        <v>0.28071060890254856</v>
      </c>
      <c r="V9">
        <f t="shared" si="8"/>
        <v>1.3193628346020074</v>
      </c>
      <c r="W9">
        <f t="shared" si="9"/>
        <v>80481.13291072246</v>
      </c>
    </row>
    <row r="10" spans="1:23" ht="12.75">
      <c r="A10" t="s">
        <v>164</v>
      </c>
      <c r="H10">
        <v>84.05</v>
      </c>
      <c r="I10" s="53">
        <v>5</v>
      </c>
      <c r="K10">
        <f t="shared" si="0"/>
        <v>2.13487</v>
      </c>
      <c r="L10">
        <f t="shared" si="1"/>
        <v>0.127</v>
      </c>
      <c r="M10">
        <f t="shared" si="2"/>
        <v>3628.792385484831</v>
      </c>
      <c r="N10">
        <f t="shared" si="3"/>
        <v>798.3343248066628</v>
      </c>
      <c r="P10" s="52">
        <f t="shared" si="10"/>
        <v>0.03420844110737614</v>
      </c>
      <c r="Q10">
        <f t="shared" si="11"/>
        <v>9</v>
      </c>
      <c r="R10">
        <f t="shared" si="4"/>
        <v>17.64</v>
      </c>
      <c r="S10">
        <f t="shared" si="5"/>
        <v>0.307875969966385</v>
      </c>
      <c r="T10">
        <f t="shared" si="6"/>
        <v>1.0493406534943044</v>
      </c>
      <c r="U10">
        <f t="shared" si="7"/>
        <v>0.3179871177828649</v>
      </c>
      <c r="V10">
        <f t="shared" si="8"/>
        <v>1.3673277712771692</v>
      </c>
      <c r="W10">
        <f t="shared" si="9"/>
        <v>83406.99404790733</v>
      </c>
    </row>
    <row r="11" spans="1:23" ht="12.75">
      <c r="A11" t="s">
        <v>165</v>
      </c>
      <c r="H11">
        <v>87</v>
      </c>
      <c r="I11" s="53">
        <v>5.1</v>
      </c>
      <c r="K11">
        <f t="shared" si="0"/>
        <v>2.2098</v>
      </c>
      <c r="L11">
        <f t="shared" si="1"/>
        <v>0.12954</v>
      </c>
      <c r="M11">
        <f t="shared" si="2"/>
        <v>3575.862068965517</v>
      </c>
      <c r="N11">
        <f t="shared" si="3"/>
        <v>786.6896551724138</v>
      </c>
      <c r="P11" s="52">
        <f t="shared" si="10"/>
        <v>0.034208441107376086</v>
      </c>
      <c r="Q11">
        <f t="shared" si="11"/>
        <v>10</v>
      </c>
      <c r="R11">
        <f t="shared" si="4"/>
        <v>19.6</v>
      </c>
      <c r="S11">
        <f t="shared" si="5"/>
        <v>0.3420844110737611</v>
      </c>
      <c r="T11">
        <f t="shared" si="6"/>
        <v>1.061506337523371</v>
      </c>
      <c r="U11">
        <f t="shared" si="7"/>
        <v>0.356083844904934</v>
      </c>
      <c r="V11">
        <f t="shared" si="8"/>
        <v>1.417590182428305</v>
      </c>
      <c r="W11">
        <f t="shared" si="9"/>
        <v>86473.0011281266</v>
      </c>
    </row>
    <row r="12" spans="1:23" ht="12.75">
      <c r="A12" t="s">
        <v>170</v>
      </c>
      <c r="H12">
        <v>89.7</v>
      </c>
      <c r="I12" s="53">
        <v>5.1</v>
      </c>
      <c r="K12">
        <f t="shared" si="0"/>
        <v>2.2783800000000003</v>
      </c>
      <c r="L12">
        <f t="shared" si="1"/>
        <v>0.12954</v>
      </c>
      <c r="M12">
        <f t="shared" si="2"/>
        <v>3468.227424749163</v>
      </c>
      <c r="N12">
        <f t="shared" si="3"/>
        <v>763.0100334448159</v>
      </c>
      <c r="P12" s="52">
        <f t="shared" si="10"/>
        <v>0.034208441107376086</v>
      </c>
      <c r="Q12">
        <f t="shared" si="11"/>
        <v>11</v>
      </c>
      <c r="R12">
        <f t="shared" si="4"/>
        <v>21.56</v>
      </c>
      <c r="S12">
        <f t="shared" si="5"/>
        <v>0.37629285218113717</v>
      </c>
      <c r="T12">
        <f t="shared" si="6"/>
        <v>1.075230307599673</v>
      </c>
      <c r="U12">
        <f t="shared" si="7"/>
        <v>0.39512050615082894</v>
      </c>
      <c r="V12">
        <f t="shared" si="8"/>
        <v>1.470350813750502</v>
      </c>
      <c r="W12">
        <f t="shared" si="9"/>
        <v>89691.39963878061</v>
      </c>
    </row>
    <row r="13" spans="1:23" ht="12.75">
      <c r="A13" t="s">
        <v>173</v>
      </c>
      <c r="H13">
        <v>92.3</v>
      </c>
      <c r="I13" s="53">
        <v>5.1</v>
      </c>
      <c r="K13">
        <f t="shared" si="0"/>
        <v>2.34442</v>
      </c>
      <c r="L13">
        <f t="shared" si="1"/>
        <v>0.12954</v>
      </c>
      <c r="M13">
        <f t="shared" si="2"/>
        <v>3370.530877573131</v>
      </c>
      <c r="N13">
        <f t="shared" si="3"/>
        <v>741.5167930660889</v>
      </c>
      <c r="P13" s="52">
        <f t="shared" si="10"/>
        <v>0.03420844110737614</v>
      </c>
      <c r="Q13">
        <f t="shared" si="11"/>
        <v>12</v>
      </c>
      <c r="R13">
        <f t="shared" si="4"/>
        <v>23.52</v>
      </c>
      <c r="S13">
        <f t="shared" si="5"/>
        <v>0.4105012932885133</v>
      </c>
      <c r="T13">
        <f t="shared" si="6"/>
        <v>1.0906066310960096</v>
      </c>
      <c r="U13">
        <f t="shared" si="7"/>
        <v>0.43522732426926936</v>
      </c>
      <c r="V13">
        <f t="shared" si="8"/>
        <v>1.5258339553652789</v>
      </c>
      <c r="W13">
        <f t="shared" si="9"/>
        <v>93075.87127728201</v>
      </c>
    </row>
    <row r="14" spans="1:23" ht="12.75">
      <c r="A14" t="s">
        <v>174</v>
      </c>
      <c r="H14">
        <v>94.6</v>
      </c>
      <c r="I14" s="53">
        <v>5.1</v>
      </c>
      <c r="K14">
        <f t="shared" si="0"/>
        <v>2.40284</v>
      </c>
      <c r="L14">
        <f t="shared" si="1"/>
        <v>0.12954</v>
      </c>
      <c r="M14">
        <f t="shared" si="2"/>
        <v>3288.5835095137422</v>
      </c>
      <c r="N14">
        <f t="shared" si="3"/>
        <v>723.4883720930234</v>
      </c>
      <c r="P14" s="52">
        <f t="shared" si="10"/>
        <v>0.034208441107376086</v>
      </c>
      <c r="Q14">
        <f t="shared" si="11"/>
        <v>13</v>
      </c>
      <c r="R14">
        <f t="shared" si="4"/>
        <v>25.48</v>
      </c>
      <c r="S14">
        <f t="shared" si="5"/>
        <v>0.4447097343958894</v>
      </c>
      <c r="T14">
        <f t="shared" si="6"/>
        <v>1.1077440928021365</v>
      </c>
      <c r="U14">
        <f t="shared" si="7"/>
        <v>0.4765469285789475</v>
      </c>
      <c r="V14">
        <f t="shared" si="8"/>
        <v>1.584291021381084</v>
      </c>
      <c r="W14">
        <f t="shared" si="9"/>
        <v>96641.75230424613</v>
      </c>
    </row>
    <row r="15" spans="1:23" ht="12.75">
      <c r="A15" t="s">
        <v>175</v>
      </c>
      <c r="H15">
        <v>96.8</v>
      </c>
      <c r="I15" s="53">
        <v>5.2</v>
      </c>
      <c r="K15">
        <f t="shared" si="0"/>
        <v>2.45872</v>
      </c>
      <c r="L15">
        <f t="shared" si="1"/>
        <v>0.13208</v>
      </c>
      <c r="M15">
        <f t="shared" si="2"/>
        <v>3276.8595041322315</v>
      </c>
      <c r="N15">
        <f t="shared" si="3"/>
        <v>720.909090909091</v>
      </c>
      <c r="P15" s="52">
        <f t="shared" si="10"/>
        <v>0.03420844110737614</v>
      </c>
      <c r="Q15">
        <f t="shared" si="11"/>
        <v>14</v>
      </c>
      <c r="R15">
        <f t="shared" si="4"/>
        <v>27.44</v>
      </c>
      <c r="S15">
        <f t="shared" si="5"/>
        <v>0.47891817550326554</v>
      </c>
      <c r="T15">
        <f t="shared" si="6"/>
        <v>1.1267682220253168</v>
      </c>
      <c r="U15">
        <f t="shared" si="7"/>
        <v>0.5192365801502179</v>
      </c>
      <c r="V15">
        <f t="shared" si="8"/>
        <v>1.6460048021755347</v>
      </c>
      <c r="W15">
        <f t="shared" si="9"/>
        <v>100406.29293270761</v>
      </c>
    </row>
    <row r="16" spans="8:23" ht="12.75">
      <c r="H16">
        <v>98.7</v>
      </c>
      <c r="I16" s="53">
        <v>5.2</v>
      </c>
      <c r="K16">
        <f t="shared" si="0"/>
        <v>2.50698</v>
      </c>
      <c r="L16">
        <f t="shared" si="1"/>
        <v>0.13208</v>
      </c>
      <c r="M16">
        <f t="shared" si="2"/>
        <v>3213.7791286727456</v>
      </c>
      <c r="N16">
        <f t="shared" si="3"/>
        <v>707.0314083080041</v>
      </c>
      <c r="P16" s="52">
        <f t="shared" si="10"/>
        <v>0.034208441107376086</v>
      </c>
      <c r="Q16">
        <f t="shared" si="11"/>
        <v>15</v>
      </c>
      <c r="R16">
        <f t="shared" si="4"/>
        <v>29.4</v>
      </c>
      <c r="S16">
        <f t="shared" si="5"/>
        <v>0.5131266166106416</v>
      </c>
      <c r="T16">
        <f t="shared" si="6"/>
        <v>1.1478237418332575</v>
      </c>
      <c r="U16">
        <f t="shared" si="7"/>
        <v>0.5634707998788406</v>
      </c>
      <c r="V16">
        <f t="shared" si="8"/>
        <v>1.7112945417120982</v>
      </c>
      <c r="W16">
        <f t="shared" si="9"/>
        <v>104388.96704443799</v>
      </c>
    </row>
    <row r="17" spans="8:23" ht="12.75">
      <c r="H17">
        <v>100.4</v>
      </c>
      <c r="I17" s="53">
        <v>5.2</v>
      </c>
      <c r="K17">
        <f t="shared" si="0"/>
        <v>2.55016</v>
      </c>
      <c r="L17">
        <f t="shared" si="1"/>
        <v>0.13208</v>
      </c>
      <c r="M17">
        <f t="shared" si="2"/>
        <v>3159.362549800797</v>
      </c>
      <c r="N17">
        <f t="shared" si="3"/>
        <v>695.0597609561753</v>
      </c>
      <c r="P17" s="52">
        <f t="shared" si="10"/>
        <v>0.034208441107376086</v>
      </c>
      <c r="Q17">
        <f t="shared" si="11"/>
        <v>16</v>
      </c>
      <c r="R17">
        <f t="shared" si="4"/>
        <v>31.36</v>
      </c>
      <c r="S17">
        <f t="shared" si="5"/>
        <v>0.5473350577180177</v>
      </c>
      <c r="T17">
        <f t="shared" si="6"/>
        <v>1.1710775358639924</v>
      </c>
      <c r="U17">
        <f t="shared" si="7"/>
        <v>0.609444497067026</v>
      </c>
      <c r="V17">
        <f t="shared" si="8"/>
        <v>1.7805220329310183</v>
      </c>
      <c r="W17">
        <f t="shared" si="9"/>
        <v>108611.84400879212</v>
      </c>
    </row>
    <row r="18" spans="8:23" ht="12.75">
      <c r="H18">
        <v>101.85</v>
      </c>
      <c r="I18" s="53">
        <v>5.2</v>
      </c>
      <c r="K18">
        <f t="shared" si="0"/>
        <v>2.58699</v>
      </c>
      <c r="L18">
        <f t="shared" si="1"/>
        <v>0.13208</v>
      </c>
      <c r="M18">
        <f t="shared" si="2"/>
        <v>3114.3838978890526</v>
      </c>
      <c r="N18">
        <f t="shared" si="3"/>
        <v>685.1644575355916</v>
      </c>
      <c r="P18" s="52">
        <f t="shared" si="10"/>
        <v>0.034208441107376086</v>
      </c>
      <c r="Q18">
        <f t="shared" si="11"/>
        <v>17</v>
      </c>
      <c r="R18">
        <f t="shared" si="4"/>
        <v>33.32</v>
      </c>
      <c r="S18">
        <f t="shared" si="5"/>
        <v>0.5815434988253938</v>
      </c>
      <c r="T18">
        <f t="shared" si="6"/>
        <v>1.1967222549672105</v>
      </c>
      <c r="U18">
        <f t="shared" si="7"/>
        <v>0.6573767226893613</v>
      </c>
      <c r="V18">
        <f t="shared" si="8"/>
        <v>1.8540989776565717</v>
      </c>
      <c r="W18">
        <f t="shared" si="9"/>
        <v>113100.03763705087</v>
      </c>
    </row>
    <row r="19" spans="8:23" ht="12.75">
      <c r="H19">
        <v>103.1</v>
      </c>
      <c r="I19" s="53">
        <v>5.3</v>
      </c>
      <c r="K19">
        <f t="shared" si="0"/>
        <v>2.61874</v>
      </c>
      <c r="L19">
        <f t="shared" si="1"/>
        <v>0.13462</v>
      </c>
      <c r="M19">
        <f t="shared" si="2"/>
        <v>3135.7904946653734</v>
      </c>
      <c r="N19">
        <f t="shared" si="3"/>
        <v>689.8739088263821</v>
      </c>
      <c r="P19" s="52">
        <f t="shared" si="10"/>
        <v>0.0342084411073762</v>
      </c>
      <c r="Q19">
        <f t="shared" si="11"/>
        <v>18</v>
      </c>
      <c r="R19">
        <f t="shared" si="4"/>
        <v>35.28</v>
      </c>
      <c r="S19">
        <f t="shared" si="5"/>
        <v>0.61575193993277</v>
      </c>
      <c r="T19">
        <f t="shared" si="6"/>
        <v>1.2249807213694912</v>
      </c>
      <c r="U19">
        <f t="shared" si="7"/>
        <v>0.7075152067107242</v>
      </c>
      <c r="V19">
        <f t="shared" si="8"/>
        <v>1.9324959280802154</v>
      </c>
      <c r="W19">
        <f t="shared" si="9"/>
        <v>117882.25161289315</v>
      </c>
    </row>
    <row r="20" spans="8:23" ht="12.75">
      <c r="H20">
        <v>104</v>
      </c>
      <c r="I20" s="53">
        <v>5.4</v>
      </c>
      <c r="K20">
        <f t="shared" si="0"/>
        <v>2.6416000000000004</v>
      </c>
      <c r="L20">
        <f t="shared" si="1"/>
        <v>0.13716</v>
      </c>
      <c r="M20">
        <f t="shared" si="2"/>
        <v>3167.307692307692</v>
      </c>
      <c r="N20">
        <f t="shared" si="3"/>
        <v>696.8076923076923</v>
      </c>
      <c r="P20" s="52">
        <f t="shared" si="10"/>
        <v>0.034208441107376086</v>
      </c>
      <c r="Q20">
        <f t="shared" si="11"/>
        <v>19</v>
      </c>
      <c r="R20">
        <f t="shared" si="4"/>
        <v>37.24</v>
      </c>
      <c r="S20">
        <f t="shared" si="5"/>
        <v>0.6499603810401461</v>
      </c>
      <c r="T20">
        <f t="shared" si="6"/>
        <v>1.2561113352725757</v>
      </c>
      <c r="U20">
        <f t="shared" si="7"/>
        <v>0.7601418858346468</v>
      </c>
      <c r="V20">
        <f t="shared" si="8"/>
        <v>2.0162532211072226</v>
      </c>
      <c r="W20">
        <f t="shared" si="9"/>
        <v>122991.44648754058</v>
      </c>
    </row>
    <row r="21" spans="8:23" ht="12.75">
      <c r="H21" s="54">
        <v>104.7</v>
      </c>
      <c r="I21" s="53">
        <v>11.3</v>
      </c>
      <c r="K21">
        <f t="shared" si="0"/>
        <v>2.65938</v>
      </c>
      <c r="L21">
        <f t="shared" si="1"/>
        <v>0.28702</v>
      </c>
      <c r="M21">
        <f t="shared" si="2"/>
        <v>6583.572110792741</v>
      </c>
      <c r="N21">
        <f t="shared" si="3"/>
        <v>1448.3858643744031</v>
      </c>
      <c r="P21" s="52">
        <f t="shared" si="10"/>
        <v>0.034208441107376086</v>
      </c>
      <c r="Q21">
        <f t="shared" si="11"/>
        <v>20</v>
      </c>
      <c r="R21">
        <f t="shared" si="4"/>
        <v>39.2</v>
      </c>
      <c r="S21">
        <f t="shared" si="5"/>
        <v>0.6841688221475222</v>
      </c>
      <c r="T21">
        <f t="shared" si="6"/>
        <v>1.290414752356502</v>
      </c>
      <c r="U21">
        <f t="shared" si="7"/>
        <v>0.8155796914460854</v>
      </c>
      <c r="V21">
        <f t="shared" si="8"/>
        <v>2.1059944438025875</v>
      </c>
      <c r="W21">
        <f t="shared" si="9"/>
        <v>128465.66107195783</v>
      </c>
    </row>
    <row r="22" spans="8:23" ht="12.75">
      <c r="H22">
        <v>105</v>
      </c>
      <c r="I22" s="53">
        <v>10</v>
      </c>
      <c r="K22">
        <f t="shared" si="0"/>
        <v>2.667</v>
      </c>
      <c r="L22">
        <f t="shared" si="1"/>
        <v>0.254</v>
      </c>
      <c r="M22">
        <f t="shared" si="2"/>
        <v>5809.52380952381</v>
      </c>
      <c r="N22">
        <f t="shared" si="3"/>
        <v>1278.0952380952383</v>
      </c>
      <c r="P22" s="52">
        <f t="shared" si="10"/>
        <v>0.034208441107376086</v>
      </c>
      <c r="Q22">
        <f t="shared" si="11"/>
        <v>21</v>
      </c>
      <c r="R22">
        <f t="shared" si="4"/>
        <v>41.16</v>
      </c>
      <c r="S22">
        <f t="shared" si="5"/>
        <v>0.7183772632548983</v>
      </c>
      <c r="T22">
        <f t="shared" si="6"/>
        <v>1.328242187135655</v>
      </c>
      <c r="U22">
        <f t="shared" si="7"/>
        <v>0.8742009538355056</v>
      </c>
      <c r="V22">
        <f t="shared" si="8"/>
        <v>2.2024431409711607</v>
      </c>
      <c r="W22">
        <f t="shared" si="9"/>
        <v>134349.0315992408</v>
      </c>
    </row>
    <row r="23" spans="16:23" ht="12.75">
      <c r="P23" s="52">
        <f t="shared" si="10"/>
        <v>0.034208441107376086</v>
      </c>
      <c r="Q23">
        <f t="shared" si="11"/>
        <v>22</v>
      </c>
      <c r="R23">
        <f t="shared" si="4"/>
        <v>43.12</v>
      </c>
      <c r="S23">
        <f t="shared" si="5"/>
        <v>0.7525857043622743</v>
      </c>
      <c r="T23">
        <f t="shared" si="6"/>
        <v>1.3700058160922757</v>
      </c>
      <c r="U23">
        <f t="shared" si="7"/>
        <v>0.9364378976347884</v>
      </c>
      <c r="V23">
        <f t="shared" si="8"/>
        <v>2.306443713727064</v>
      </c>
      <c r="W23">
        <f t="shared" si="9"/>
        <v>140693.0665373509</v>
      </c>
    </row>
    <row r="24" spans="14:23" ht="12.75">
      <c r="N24">
        <f>SUM(N2:N23)</f>
        <v>26032.996801384674</v>
      </c>
      <c r="P24" s="52">
        <f t="shared" si="10"/>
        <v>0.034208441107376086</v>
      </c>
      <c r="Q24">
        <f t="shared" si="11"/>
        <v>23</v>
      </c>
      <c r="R24">
        <f t="shared" si="4"/>
        <v>45.08</v>
      </c>
      <c r="S24">
        <f t="shared" si="5"/>
        <v>0.7867941454696504</v>
      </c>
      <c r="T24">
        <f t="shared" si="6"/>
        <v>1.4161919201754154</v>
      </c>
      <c r="U24">
        <f t="shared" si="7"/>
        <v>1.0027958689434906</v>
      </c>
      <c r="V24">
        <f t="shared" si="8"/>
        <v>2.4189877891189058</v>
      </c>
      <c r="W24">
        <f t="shared" si="9"/>
        <v>147558.25513625325</v>
      </c>
    </row>
    <row r="25" spans="16:23" ht="12.75">
      <c r="P25" s="52">
        <f t="shared" si="10"/>
        <v>0.0342084411073762</v>
      </c>
      <c r="Q25">
        <f t="shared" si="11"/>
        <v>24</v>
      </c>
      <c r="R25">
        <f t="shared" si="4"/>
        <v>47.04</v>
      </c>
      <c r="S25">
        <f t="shared" si="5"/>
        <v>0.8210025865770266</v>
      </c>
      <c r="T25">
        <f t="shared" si="6"/>
        <v>1.4673776399093932</v>
      </c>
      <c r="U25">
        <f t="shared" si="7"/>
        <v>1.07387016817959</v>
      </c>
      <c r="V25">
        <f t="shared" si="8"/>
        <v>2.541247808088983</v>
      </c>
      <c r="W25">
        <f t="shared" si="9"/>
        <v>155016.11629342797</v>
      </c>
    </row>
    <row r="26" spans="16:23" ht="12.75">
      <c r="P26" s="52">
        <f t="shared" si="10"/>
        <v>0.034208441107376086</v>
      </c>
      <c r="Q26">
        <f t="shared" si="11"/>
        <v>25</v>
      </c>
      <c r="R26">
        <f t="shared" si="4"/>
        <v>49</v>
      </c>
      <c r="S26">
        <f t="shared" si="5"/>
        <v>0.8552110276844027</v>
      </c>
      <c r="T26">
        <f t="shared" si="6"/>
        <v>1.5242525505128623</v>
      </c>
      <c r="U26">
        <f t="shared" si="7"/>
        <v>1.150367696758287</v>
      </c>
      <c r="V26">
        <f t="shared" si="8"/>
        <v>2.6746202472711493</v>
      </c>
      <c r="W26">
        <f t="shared" si="9"/>
        <v>163151.83508354012</v>
      </c>
    </row>
    <row r="27" spans="9:23" ht="12.75">
      <c r="I27">
        <f>N2</f>
        <v>3632.1937321937316</v>
      </c>
      <c r="J27">
        <f>L2</f>
        <v>0.2413</v>
      </c>
      <c r="K27">
        <f>N7</f>
        <v>905.5330634278004</v>
      </c>
      <c r="L27">
        <v>7</v>
      </c>
      <c r="P27" s="84" t="s">
        <v>178</v>
      </c>
      <c r="Q27" s="84"/>
      <c r="R27" s="84"/>
      <c r="S27" s="84"/>
      <c r="T27" s="84"/>
      <c r="U27" s="84"/>
      <c r="V27" s="84"/>
      <c r="W27">
        <f>W26-61000</f>
        <v>102151.83508354012</v>
      </c>
    </row>
    <row r="28" spans="9:11" ht="12.75">
      <c r="I28">
        <f>N3</f>
        <v>2618.80088823094</v>
      </c>
      <c r="J28">
        <f>L3</f>
        <v>0.22097999999999998</v>
      </c>
      <c r="K28">
        <f aca="true" t="shared" si="12" ref="K28:K40">N8</f>
        <v>864.6907216494847</v>
      </c>
    </row>
    <row r="29" spans="1:11" ht="12.75">
      <c r="A29" t="s">
        <v>179</v>
      </c>
      <c r="I29">
        <f>N4</f>
        <v>2435.38752362949</v>
      </c>
      <c r="J29">
        <f>L4</f>
        <v>0.24384</v>
      </c>
      <c r="K29">
        <f t="shared" si="12"/>
        <v>829.4190358467243</v>
      </c>
    </row>
    <row r="30" spans="1:11" ht="12.75">
      <c r="A30" t="s">
        <v>180</v>
      </c>
      <c r="I30">
        <f>N5</f>
        <v>2497.4439461883408</v>
      </c>
      <c r="J30">
        <f>L5</f>
        <v>0.21082</v>
      </c>
      <c r="K30">
        <f t="shared" si="12"/>
        <v>798.3343248066628</v>
      </c>
    </row>
    <row r="31" spans="1:11" ht="12.75">
      <c r="A31" t="s">
        <v>181</v>
      </c>
      <c r="I31">
        <f>N6</f>
        <v>1515.161290322581</v>
      </c>
      <c r="J31">
        <f>L6</f>
        <v>0.19558</v>
      </c>
      <c r="K31">
        <f t="shared" si="12"/>
        <v>786.6896551724138</v>
      </c>
    </row>
    <row r="32" spans="9:11" ht="12.75">
      <c r="I32">
        <f>SUM(I27:I31)</f>
        <v>12698.987380565084</v>
      </c>
      <c r="K32">
        <f t="shared" si="12"/>
        <v>763.0100334448159</v>
      </c>
    </row>
    <row r="33" spans="9:11" ht="12.75">
      <c r="I33">
        <v>15000</v>
      </c>
      <c r="K33">
        <f t="shared" si="12"/>
        <v>741.5167930660889</v>
      </c>
    </row>
    <row r="34" ht="12.75">
      <c r="K34">
        <f t="shared" si="12"/>
        <v>723.4883720930234</v>
      </c>
    </row>
    <row r="35" spans="9:11" ht="12.75">
      <c r="I35">
        <v>206</v>
      </c>
      <c r="K35">
        <f t="shared" si="12"/>
        <v>720.909090909091</v>
      </c>
    </row>
    <row r="36" spans="9:11" ht="12.75">
      <c r="I36" t="s">
        <v>189</v>
      </c>
      <c r="K36">
        <f t="shared" si="12"/>
        <v>707.0314083080041</v>
      </c>
    </row>
    <row r="37" ht="12.75">
      <c r="K37">
        <f t="shared" si="12"/>
        <v>695.0597609561753</v>
      </c>
    </row>
    <row r="38" ht="12.75">
      <c r="K38">
        <f t="shared" si="12"/>
        <v>685.1644575355916</v>
      </c>
    </row>
    <row r="39" ht="12.75">
      <c r="K39">
        <f t="shared" si="12"/>
        <v>689.8739088263821</v>
      </c>
    </row>
    <row r="40" ht="12.75">
      <c r="K40">
        <f t="shared" si="12"/>
        <v>696.8076923076923</v>
      </c>
    </row>
    <row r="41" spans="11:12" ht="12.75">
      <c r="K41">
        <f>N21</f>
        <v>1448.3858643744031</v>
      </c>
      <c r="L41">
        <v>1278</v>
      </c>
    </row>
    <row r="42" ht="12.75">
      <c r="K42">
        <f>SUM(K27:K41)</f>
        <v>12055.914182724353</v>
      </c>
    </row>
    <row r="43" spans="11:12" ht="12.75">
      <c r="K43">
        <v>11000</v>
      </c>
      <c r="L43">
        <v>3000</v>
      </c>
    </row>
    <row r="46" spans="11:12" ht="12.75">
      <c r="K46">
        <v>593</v>
      </c>
      <c r="L46">
        <v>129</v>
      </c>
    </row>
    <row r="47" spans="4:6" ht="12.75">
      <c r="D47" t="s">
        <v>197</v>
      </c>
      <c r="E47" t="s">
        <v>198</v>
      </c>
      <c r="F47" t="s">
        <v>199</v>
      </c>
    </row>
    <row r="48" spans="3:12" ht="12.75">
      <c r="C48">
        <v>0</v>
      </c>
      <c r="D48">
        <v>0</v>
      </c>
      <c r="E48">
        <f>SIN(D48/57.296)</f>
        <v>0</v>
      </c>
      <c r="F48">
        <v>0</v>
      </c>
      <c r="K48" t="s">
        <v>190</v>
      </c>
      <c r="L48">
        <v>25</v>
      </c>
    </row>
    <row r="49" spans="3:5" ht="12.75">
      <c r="C49">
        <v>1</v>
      </c>
      <c r="D49">
        <v>1</v>
      </c>
      <c r="E49">
        <f aca="true" t="shared" si="13" ref="E49:E88">SIN(D49/57.296)</f>
        <v>0.01745233928361536</v>
      </c>
    </row>
    <row r="50" spans="3:5" ht="12.75">
      <c r="C50">
        <v>2</v>
      </c>
      <c r="D50">
        <v>2</v>
      </c>
      <c r="E50">
        <f t="shared" si="13"/>
        <v>0.03489936245653452</v>
      </c>
    </row>
    <row r="51" spans="3:5" ht="12.75">
      <c r="C51">
        <v>3</v>
      </c>
      <c r="D51">
        <v>3</v>
      </c>
      <c r="E51">
        <f t="shared" si="13"/>
        <v>0.05233575502738764</v>
      </c>
    </row>
    <row r="52" spans="3:5" ht="12.75">
      <c r="C52">
        <v>4</v>
      </c>
      <c r="D52">
        <v>4</v>
      </c>
      <c r="E52">
        <f t="shared" si="13"/>
        <v>0.0697562057429643</v>
      </c>
    </row>
    <row r="53" spans="3:5" ht="12.75">
      <c r="C53">
        <v>5</v>
      </c>
      <c r="D53">
        <v>5</v>
      </c>
      <c r="E53">
        <f t="shared" si="13"/>
        <v>0.08715540820606031</v>
      </c>
    </row>
    <row r="54" spans="3:5" ht="12.75">
      <c r="C54">
        <v>6</v>
      </c>
      <c r="D54">
        <v>6</v>
      </c>
      <c r="E54">
        <f t="shared" si="13"/>
        <v>0.10452806249184514</v>
      </c>
    </row>
    <row r="55" spans="3:5" ht="12.75">
      <c r="C55">
        <v>7</v>
      </c>
      <c r="D55">
        <v>7</v>
      </c>
      <c r="E55">
        <f t="shared" si="13"/>
        <v>0.12186887676225806</v>
      </c>
    </row>
    <row r="56" spans="3:5" ht="12.75">
      <c r="C56">
        <v>8</v>
      </c>
      <c r="D56">
        <v>8</v>
      </c>
      <c r="E56">
        <f t="shared" si="13"/>
        <v>0.13917256887794083</v>
      </c>
    </row>
    <row r="57" spans="3:5" ht="12.75">
      <c r="C57">
        <v>9</v>
      </c>
      <c r="D57">
        <v>9</v>
      </c>
      <c r="E57">
        <f t="shared" si="13"/>
        <v>0.15643386800721606</v>
      </c>
    </row>
    <row r="58" spans="3:5" ht="12.75">
      <c r="C58">
        <v>10</v>
      </c>
      <c r="D58">
        <v>10</v>
      </c>
      <c r="E58">
        <f t="shared" si="13"/>
        <v>0.1736475162316214</v>
      </c>
    </row>
    <row r="59" spans="3:5" ht="12.75">
      <c r="C59">
        <v>11</v>
      </c>
      <c r="D59">
        <v>11</v>
      </c>
      <c r="E59">
        <f t="shared" si="13"/>
        <v>0.1908082701475099</v>
      </c>
    </row>
    <row r="60" spans="3:5" ht="12.75">
      <c r="C60">
        <v>12</v>
      </c>
      <c r="D60">
        <v>12</v>
      </c>
      <c r="E60">
        <f t="shared" si="13"/>
        <v>0.2079109024632295</v>
      </c>
    </row>
    <row r="61" spans="3:5" ht="12.75">
      <c r="C61">
        <v>13</v>
      </c>
      <c r="D61">
        <v>13</v>
      </c>
      <c r="E61">
        <f t="shared" si="13"/>
        <v>0.2249502035913942</v>
      </c>
    </row>
    <row r="62" spans="3:5" ht="12.75">
      <c r="C62">
        <v>14</v>
      </c>
      <c r="D62">
        <v>14</v>
      </c>
      <c r="E62">
        <f t="shared" si="13"/>
        <v>0.24192098323576292</v>
      </c>
    </row>
    <row r="63" spans="3:5" ht="12.75">
      <c r="C63">
        <v>15</v>
      </c>
      <c r="D63">
        <v>15</v>
      </c>
      <c r="E63">
        <f t="shared" si="13"/>
        <v>0.2588180719722416</v>
      </c>
    </row>
    <row r="64" spans="3:5" ht="12.75">
      <c r="C64">
        <v>16</v>
      </c>
      <c r="D64">
        <v>16</v>
      </c>
      <c r="E64">
        <f t="shared" si="13"/>
        <v>0.2756363228235278</v>
      </c>
    </row>
    <row r="65" spans="3:5" ht="12.75">
      <c r="C65">
        <v>17</v>
      </c>
      <c r="D65">
        <v>17</v>
      </c>
      <c r="E65">
        <f t="shared" si="13"/>
        <v>0.29237061282691784</v>
      </c>
    </row>
    <row r="66" spans="3:5" ht="12.75">
      <c r="C66">
        <v>18</v>
      </c>
      <c r="D66">
        <v>18</v>
      </c>
      <c r="E66">
        <f t="shared" si="13"/>
        <v>0.3090158445947988</v>
      </c>
    </row>
    <row r="67" spans="3:5" ht="12.75">
      <c r="C67">
        <v>19</v>
      </c>
      <c r="D67">
        <v>19</v>
      </c>
      <c r="E67">
        <f t="shared" si="13"/>
        <v>0.3255669478673504</v>
      </c>
    </row>
    <row r="68" spans="3:5" ht="12.75">
      <c r="C68">
        <v>20</v>
      </c>
      <c r="D68">
        <v>20</v>
      </c>
      <c r="E68">
        <f t="shared" si="13"/>
        <v>0.3420188810569829</v>
      </c>
    </row>
    <row r="69" spans="3:5" ht="12.75">
      <c r="C69">
        <v>21</v>
      </c>
      <c r="D69">
        <v>21</v>
      </c>
      <c r="E69">
        <f t="shared" si="13"/>
        <v>0.3583666327840423</v>
      </c>
    </row>
    <row r="70" spans="3:5" ht="12.75">
      <c r="C70">
        <v>22</v>
      </c>
      <c r="D70">
        <v>22</v>
      </c>
      <c r="E70">
        <f t="shared" si="13"/>
        <v>0.374605223403313</v>
      </c>
    </row>
    <row r="71" spans="3:5" ht="12.75">
      <c r="C71">
        <v>23</v>
      </c>
      <c r="D71">
        <v>23</v>
      </c>
      <c r="E71">
        <f t="shared" si="13"/>
        <v>0.3907297065208542</v>
      </c>
    </row>
    <row r="72" spans="3:5" ht="12.75">
      <c r="C72">
        <v>24</v>
      </c>
      <c r="D72">
        <v>24</v>
      </c>
      <c r="E72">
        <f t="shared" si="13"/>
        <v>0.40673517050070834</v>
      </c>
    </row>
    <row r="73" spans="3:5" ht="12.75">
      <c r="C73">
        <v>25</v>
      </c>
      <c r="D73">
        <v>25</v>
      </c>
      <c r="E73">
        <f t="shared" si="13"/>
        <v>0.42261673996102095</v>
      </c>
    </row>
    <row r="74" spans="3:5" ht="12.75">
      <c r="C74">
        <v>26</v>
      </c>
      <c r="D74">
        <v>26</v>
      </c>
      <c r="E74">
        <f t="shared" si="13"/>
        <v>0.4383695772591179</v>
      </c>
    </row>
    <row r="75" spans="3:5" ht="12.75">
      <c r="C75">
        <v>27</v>
      </c>
      <c r="D75">
        <v>27</v>
      </c>
      <c r="E75">
        <f t="shared" si="13"/>
        <v>0.4539888839650871</v>
      </c>
    </row>
    <row r="76" spans="3:5" ht="12.75">
      <c r="C76">
        <v>28</v>
      </c>
      <c r="D76">
        <v>28</v>
      </c>
      <c r="E76">
        <f t="shared" si="13"/>
        <v>0.4694699023234151</v>
      </c>
    </row>
    <row r="77" spans="3:5" ht="12.75">
      <c r="C77">
        <v>29</v>
      </c>
      <c r="D77">
        <v>29</v>
      </c>
      <c r="E77">
        <f t="shared" si="13"/>
        <v>0.48480791670223494</v>
      </c>
    </row>
    <row r="78" spans="3:5" ht="12.75">
      <c r="C78">
        <v>30</v>
      </c>
      <c r="D78">
        <v>30</v>
      </c>
      <c r="E78">
        <f t="shared" si="13"/>
        <v>0.49999825502974155</v>
      </c>
    </row>
    <row r="79" spans="3:5" ht="12.75">
      <c r="C79">
        <v>31</v>
      </c>
      <c r="D79">
        <v>31</v>
      </c>
      <c r="E79">
        <f t="shared" si="13"/>
        <v>0.5150362902173394</v>
      </c>
    </row>
    <row r="80" spans="3:5" ht="12.75">
      <c r="C80">
        <v>32</v>
      </c>
      <c r="D80">
        <v>32</v>
      </c>
      <c r="E80">
        <f t="shared" si="13"/>
        <v>0.529917441569088</v>
      </c>
    </row>
    <row r="81" spans="3:5" ht="12.75">
      <c r="C81">
        <v>33</v>
      </c>
      <c r="D81">
        <v>33</v>
      </c>
      <c r="E81">
        <f t="shared" si="13"/>
        <v>0.5446371761770153</v>
      </c>
    </row>
    <row r="82" spans="3:5" ht="12.75">
      <c r="C82">
        <v>34</v>
      </c>
      <c r="D82">
        <v>34</v>
      </c>
      <c r="E82">
        <f t="shared" si="13"/>
        <v>0.5591910103018742</v>
      </c>
    </row>
    <row r="83" spans="3:5" ht="12.75">
      <c r="C83">
        <v>35</v>
      </c>
      <c r="D83">
        <v>35</v>
      </c>
      <c r="E83">
        <f t="shared" si="13"/>
        <v>0.5735745107389235</v>
      </c>
    </row>
    <row r="84" spans="3:5" ht="12.75">
      <c r="C84">
        <v>36</v>
      </c>
      <c r="D84">
        <v>36</v>
      </c>
      <c r="E84">
        <f t="shared" si="13"/>
        <v>0.5877832961683135</v>
      </c>
    </row>
    <row r="85" spans="3:5" ht="12.75">
      <c r="C85">
        <v>37</v>
      </c>
      <c r="D85">
        <v>37</v>
      </c>
      <c r="E85">
        <f t="shared" si="13"/>
        <v>0.6018130384896693</v>
      </c>
    </row>
    <row r="86" spans="3:5" ht="12.75">
      <c r="C86">
        <v>38</v>
      </c>
      <c r="D86">
        <v>38</v>
      </c>
      <c r="E86">
        <f t="shared" si="13"/>
        <v>0.6156594641404608</v>
      </c>
    </row>
    <row r="87" spans="3:5" ht="12.75">
      <c r="C87">
        <v>39</v>
      </c>
      <c r="D87">
        <v>39</v>
      </c>
      <c r="E87">
        <f t="shared" si="13"/>
        <v>0.6293183553977623</v>
      </c>
    </row>
    <row r="88" spans="3:5" ht="12.75">
      <c r="C88">
        <v>40</v>
      </c>
      <c r="D88">
        <v>40</v>
      </c>
      <c r="E88">
        <f t="shared" si="13"/>
        <v>0.6427855516630014</v>
      </c>
    </row>
    <row r="89" ht="12.75">
      <c r="C89">
        <v>41</v>
      </c>
    </row>
    <row r="90" ht="12.75">
      <c r="C90">
        <v>42</v>
      </c>
    </row>
    <row r="91" ht="12.75">
      <c r="C91">
        <v>43</v>
      </c>
    </row>
    <row r="92" ht="12.75">
      <c r="C92">
        <v>44</v>
      </c>
    </row>
    <row r="93" ht="12.75">
      <c r="C93">
        <v>45</v>
      </c>
    </row>
    <row r="94" ht="12.75">
      <c r="C94">
        <v>46</v>
      </c>
    </row>
    <row r="95" ht="12.75">
      <c r="C95">
        <v>47</v>
      </c>
    </row>
    <row r="96" ht="12.75">
      <c r="C96">
        <v>48</v>
      </c>
    </row>
    <row r="97" ht="12.75">
      <c r="C97">
        <v>49</v>
      </c>
    </row>
    <row r="98" ht="12.75">
      <c r="C98">
        <v>50</v>
      </c>
    </row>
    <row r="99" ht="12.75">
      <c r="C99">
        <v>51</v>
      </c>
    </row>
    <row r="100" ht="12.75">
      <c r="C100">
        <v>52</v>
      </c>
    </row>
    <row r="101" ht="12.75">
      <c r="C101">
        <v>53</v>
      </c>
    </row>
    <row r="102" ht="12.75">
      <c r="C102">
        <v>54</v>
      </c>
    </row>
    <row r="103" ht="12.75">
      <c r="C103">
        <v>55</v>
      </c>
    </row>
    <row r="104" ht="12.75">
      <c r="C104">
        <v>56</v>
      </c>
    </row>
    <row r="105" ht="12.75">
      <c r="C105">
        <v>57</v>
      </c>
    </row>
    <row r="106" ht="12.75">
      <c r="C106">
        <v>58</v>
      </c>
    </row>
    <row r="107" ht="12.75">
      <c r="C107">
        <v>59</v>
      </c>
    </row>
    <row r="108" ht="12.75">
      <c r="C108">
        <v>60</v>
      </c>
    </row>
    <row r="109" ht="12.75">
      <c r="C109">
        <v>61</v>
      </c>
    </row>
    <row r="110" ht="12.75">
      <c r="C110">
        <v>62</v>
      </c>
    </row>
    <row r="111" ht="12.75">
      <c r="C111">
        <v>63</v>
      </c>
    </row>
    <row r="112" ht="12.75">
      <c r="C112">
        <v>64</v>
      </c>
    </row>
    <row r="113" ht="12.75">
      <c r="C113">
        <v>65</v>
      </c>
    </row>
    <row r="114" ht="12.75">
      <c r="C114">
        <v>66</v>
      </c>
    </row>
    <row r="115" ht="12.75">
      <c r="C115">
        <v>67</v>
      </c>
    </row>
    <row r="116" ht="12.75">
      <c r="C116">
        <v>68</v>
      </c>
    </row>
    <row r="117" ht="12.75">
      <c r="C117">
        <v>69</v>
      </c>
    </row>
    <row r="118" ht="12.75">
      <c r="C118">
        <v>70</v>
      </c>
    </row>
    <row r="119" ht="12.75">
      <c r="C119">
        <v>71</v>
      </c>
    </row>
    <row r="120" ht="12.75">
      <c r="C120">
        <v>72</v>
      </c>
    </row>
    <row r="121" ht="12.75">
      <c r="C121">
        <v>73</v>
      </c>
    </row>
    <row r="122" ht="12.75">
      <c r="C122">
        <v>74</v>
      </c>
    </row>
    <row r="123" ht="12.75">
      <c r="C123">
        <v>75</v>
      </c>
    </row>
    <row r="124" ht="12.75">
      <c r="C124">
        <v>76</v>
      </c>
    </row>
    <row r="125" ht="12.75">
      <c r="C125">
        <v>77</v>
      </c>
    </row>
    <row r="126" ht="12.75">
      <c r="C126">
        <v>78</v>
      </c>
    </row>
    <row r="127" ht="12.75">
      <c r="C127">
        <v>79</v>
      </c>
    </row>
    <row r="128" ht="12.75">
      <c r="C128">
        <v>80</v>
      </c>
    </row>
    <row r="129" ht="12.75">
      <c r="C129">
        <v>81</v>
      </c>
    </row>
    <row r="130" ht="12.75">
      <c r="C130">
        <v>82</v>
      </c>
    </row>
    <row r="131" ht="12.75">
      <c r="C131">
        <v>83</v>
      </c>
    </row>
    <row r="132" ht="12.75">
      <c r="C132">
        <v>84</v>
      </c>
    </row>
    <row r="133" ht="12.75">
      <c r="C133">
        <v>85</v>
      </c>
    </row>
    <row r="134" ht="12.75">
      <c r="C134">
        <v>86</v>
      </c>
    </row>
    <row r="135" ht="12.75">
      <c r="C135">
        <v>87</v>
      </c>
    </row>
    <row r="136" ht="12.75">
      <c r="C136">
        <v>88</v>
      </c>
    </row>
    <row r="137" ht="12.75">
      <c r="C137">
        <v>89</v>
      </c>
    </row>
    <row r="138" ht="12.75">
      <c r="C138" s="54">
        <v>90</v>
      </c>
    </row>
    <row r="139" ht="12.75">
      <c r="C139">
        <v>91</v>
      </c>
    </row>
    <row r="140" ht="12.75">
      <c r="C140">
        <v>92</v>
      </c>
    </row>
    <row r="141" ht="12.75">
      <c r="C141">
        <v>93</v>
      </c>
    </row>
    <row r="142" ht="12.75">
      <c r="C142">
        <v>94</v>
      </c>
    </row>
    <row r="143" ht="12.75">
      <c r="C143">
        <v>95</v>
      </c>
    </row>
    <row r="144" ht="12.75">
      <c r="C144">
        <v>96</v>
      </c>
    </row>
    <row r="145" ht="12.75">
      <c r="C145">
        <v>97</v>
      </c>
    </row>
    <row r="146" ht="12.75">
      <c r="C146">
        <v>98</v>
      </c>
    </row>
    <row r="147" ht="12.75">
      <c r="C147">
        <v>99</v>
      </c>
    </row>
    <row r="148" ht="12.75">
      <c r="C148">
        <v>100</v>
      </c>
    </row>
    <row r="149" ht="12.75">
      <c r="C149">
        <v>101</v>
      </c>
    </row>
    <row r="150" ht="12.75">
      <c r="C150">
        <v>102</v>
      </c>
    </row>
    <row r="151" ht="12.75">
      <c r="C151">
        <v>103</v>
      </c>
    </row>
    <row r="152" ht="12.75">
      <c r="C152">
        <v>104</v>
      </c>
    </row>
    <row r="153" ht="12.75">
      <c r="C153">
        <v>105</v>
      </c>
    </row>
    <row r="154" ht="12.75">
      <c r="C154">
        <v>106</v>
      </c>
    </row>
    <row r="155" ht="12.75">
      <c r="C155">
        <v>107</v>
      </c>
    </row>
    <row r="156" ht="12.75">
      <c r="C156">
        <v>108</v>
      </c>
    </row>
    <row r="157" ht="12.75">
      <c r="C157">
        <v>109</v>
      </c>
    </row>
    <row r="158" ht="12.75">
      <c r="C158">
        <v>110</v>
      </c>
    </row>
    <row r="159" ht="12.75">
      <c r="C159">
        <v>111</v>
      </c>
    </row>
    <row r="160" ht="12.75">
      <c r="C160">
        <v>112</v>
      </c>
    </row>
    <row r="161" ht="12.75">
      <c r="C161">
        <v>113</v>
      </c>
    </row>
    <row r="162" ht="12.75">
      <c r="C162">
        <v>114</v>
      </c>
    </row>
    <row r="163" ht="12.75">
      <c r="C163">
        <v>115</v>
      </c>
    </row>
    <row r="164" ht="12.75">
      <c r="C164">
        <v>116</v>
      </c>
    </row>
    <row r="165" ht="12.75">
      <c r="C165">
        <v>117</v>
      </c>
    </row>
    <row r="166" ht="12.75">
      <c r="C166">
        <v>118</v>
      </c>
    </row>
    <row r="167" ht="12.75">
      <c r="C167">
        <v>119</v>
      </c>
    </row>
    <row r="168" ht="12.75">
      <c r="C168">
        <v>120</v>
      </c>
    </row>
    <row r="169" ht="12.75">
      <c r="C169">
        <v>121</v>
      </c>
    </row>
    <row r="170" ht="12.75">
      <c r="C170">
        <v>122</v>
      </c>
    </row>
    <row r="171" ht="12.75">
      <c r="C171">
        <v>123</v>
      </c>
    </row>
    <row r="172" ht="12.75">
      <c r="C172">
        <v>124</v>
      </c>
    </row>
    <row r="173" ht="12.75">
      <c r="C173">
        <v>125</v>
      </c>
    </row>
    <row r="174" ht="12.75">
      <c r="C174">
        <v>126</v>
      </c>
    </row>
    <row r="175" ht="12.75">
      <c r="C175">
        <v>127</v>
      </c>
    </row>
    <row r="176" ht="12.75">
      <c r="C176">
        <v>128</v>
      </c>
    </row>
    <row r="177" ht="12.75">
      <c r="C177">
        <v>129</v>
      </c>
    </row>
    <row r="178" ht="12.75">
      <c r="C178">
        <v>130</v>
      </c>
    </row>
    <row r="179" ht="12.75">
      <c r="C179">
        <v>131</v>
      </c>
    </row>
    <row r="180" ht="12.75">
      <c r="C180">
        <v>132</v>
      </c>
    </row>
    <row r="181" ht="12.75">
      <c r="C181">
        <v>133</v>
      </c>
    </row>
    <row r="182" ht="12.75">
      <c r="C182">
        <v>134</v>
      </c>
    </row>
    <row r="183" ht="12.75">
      <c r="C183">
        <v>135</v>
      </c>
    </row>
    <row r="184" ht="12.75">
      <c r="C184">
        <v>136</v>
      </c>
    </row>
    <row r="185" ht="12.75">
      <c r="C185">
        <v>137</v>
      </c>
    </row>
    <row r="186" ht="12.75">
      <c r="C186">
        <v>138</v>
      </c>
    </row>
    <row r="187" ht="12.75">
      <c r="C187">
        <v>139</v>
      </c>
    </row>
    <row r="188" ht="12.75">
      <c r="C188">
        <v>140</v>
      </c>
    </row>
    <row r="189" ht="12.75">
      <c r="C189">
        <v>141</v>
      </c>
    </row>
    <row r="190" ht="12.75">
      <c r="C190">
        <v>142</v>
      </c>
    </row>
  </sheetData>
  <mergeCells count="1">
    <mergeCell ref="P27:V27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4">
      <selection activeCell="G37" sqref="G37"/>
    </sheetView>
  </sheetViews>
  <sheetFormatPr defaultColWidth="9.140625" defaultRowHeight="24.75" customHeight="1"/>
  <cols>
    <col min="1" max="1" width="21.140625" style="1" customWidth="1"/>
    <col min="2" max="2" width="12.28125" style="1" customWidth="1"/>
    <col min="3" max="3" width="12.7109375" style="1" customWidth="1"/>
    <col min="4" max="4" width="10.8515625" style="1" customWidth="1"/>
    <col min="5" max="5" width="10.140625" style="1" customWidth="1"/>
    <col min="6" max="6" width="17.28125" style="1" customWidth="1"/>
    <col min="7" max="7" width="12.8515625" style="7" customWidth="1"/>
    <col min="8" max="8" width="11.8515625" style="7" customWidth="1"/>
    <col min="9" max="16384" width="15.7109375" style="1" customWidth="1"/>
  </cols>
  <sheetData>
    <row r="1" spans="1:8" ht="24.75" customHeight="1">
      <c r="A1" s="2" t="s">
        <v>2</v>
      </c>
      <c r="B1" s="69" t="s">
        <v>18</v>
      </c>
      <c r="C1" s="69"/>
      <c r="D1" s="69" t="s">
        <v>19</v>
      </c>
      <c r="E1" s="69"/>
      <c r="G1" s="2" t="s">
        <v>136</v>
      </c>
      <c r="H1" s="2" t="s">
        <v>0</v>
      </c>
    </row>
    <row r="2" spans="2:8" ht="24.75" customHeight="1">
      <c r="B2" s="2" t="s">
        <v>21</v>
      </c>
      <c r="C2" s="2" t="s">
        <v>20</v>
      </c>
      <c r="D2" s="2" t="s">
        <v>6</v>
      </c>
      <c r="E2" s="2" t="s">
        <v>7</v>
      </c>
      <c r="G2" s="2" t="s">
        <v>0</v>
      </c>
      <c r="H2" s="2"/>
    </row>
    <row r="3" spans="1:8" ht="24.75" customHeight="1">
      <c r="A3" s="5" t="s">
        <v>200</v>
      </c>
      <c r="B3" s="2"/>
      <c r="C3" s="2"/>
      <c r="D3" s="2"/>
      <c r="E3" s="2"/>
      <c r="G3" s="2"/>
      <c r="H3" s="2"/>
    </row>
    <row r="4" spans="1:8" ht="24.75" customHeight="1">
      <c r="A4" s="5"/>
      <c r="B4" s="2"/>
      <c r="C4" s="2"/>
      <c r="D4" s="2"/>
      <c r="E4" s="2"/>
      <c r="G4" s="2"/>
      <c r="H4" s="2"/>
    </row>
    <row r="5" spans="1:8" ht="24.75" customHeight="1">
      <c r="A5" s="1" t="s">
        <v>46</v>
      </c>
      <c r="B5" s="3">
        <v>545134</v>
      </c>
      <c r="C5" s="3">
        <v>-545134</v>
      </c>
      <c r="D5" s="3">
        <v>12100</v>
      </c>
      <c r="E5" s="3">
        <v>-14903</v>
      </c>
      <c r="G5" s="4"/>
      <c r="H5" s="51"/>
    </row>
    <row r="6" spans="1:8" ht="24.75" customHeight="1">
      <c r="A6" s="1" t="s">
        <v>96</v>
      </c>
      <c r="B6" s="6">
        <v>315851</v>
      </c>
      <c r="C6" s="6">
        <v>-213437</v>
      </c>
      <c r="D6" s="6">
        <v>67153</v>
      </c>
      <c r="E6" s="6">
        <v>-57916</v>
      </c>
      <c r="G6" s="4"/>
      <c r="H6" s="51"/>
    </row>
    <row r="7" spans="1:8" ht="24.75" customHeight="1">
      <c r="A7" s="1" t="s">
        <v>97</v>
      </c>
      <c r="B7" s="6">
        <v>90418</v>
      </c>
      <c r="C7" s="6">
        <v>-144859</v>
      </c>
      <c r="D7" s="6">
        <v>48138</v>
      </c>
      <c r="E7" s="6">
        <v>-30195</v>
      </c>
      <c r="G7" s="4"/>
      <c r="H7" s="51"/>
    </row>
    <row r="8" spans="1:8" ht="24.75" customHeight="1">
      <c r="A8" s="1" t="s">
        <v>24</v>
      </c>
      <c r="B8" s="37">
        <v>143125</v>
      </c>
      <c r="C8" s="37">
        <v>-168089</v>
      </c>
      <c r="D8" s="37">
        <v>68673</v>
      </c>
      <c r="E8" s="37">
        <v>-30125</v>
      </c>
      <c r="G8" s="4"/>
      <c r="H8" s="51"/>
    </row>
    <row r="9" spans="1:8" ht="24.75" customHeight="1">
      <c r="A9" s="1" t="s">
        <v>8</v>
      </c>
      <c r="B9" s="37">
        <v>192144</v>
      </c>
      <c r="C9" s="37">
        <v>-194414</v>
      </c>
      <c r="D9" s="37">
        <v>42996</v>
      </c>
      <c r="E9" s="37">
        <v>-67757</v>
      </c>
      <c r="G9" s="4"/>
      <c r="H9" s="51"/>
    </row>
    <row r="10" spans="1:8" ht="24.75" customHeight="1">
      <c r="A10" s="1" t="s">
        <v>9</v>
      </c>
      <c r="B10" s="37">
        <v>246951</v>
      </c>
      <c r="C10" s="38">
        <v>-303940</v>
      </c>
      <c r="D10" s="37">
        <v>100954</v>
      </c>
      <c r="E10" s="37">
        <v>-148839</v>
      </c>
      <c r="G10" s="4"/>
      <c r="H10" s="51"/>
    </row>
    <row r="11" spans="1:8" ht="24.75" customHeight="1">
      <c r="A11" s="1" t="s">
        <v>10</v>
      </c>
      <c r="B11" s="37">
        <v>151945</v>
      </c>
      <c r="C11" s="37">
        <v>-423491</v>
      </c>
      <c r="D11" s="37">
        <v>85361</v>
      </c>
      <c r="E11" s="37">
        <v>-204724</v>
      </c>
      <c r="G11" s="4"/>
      <c r="H11" s="51"/>
    </row>
    <row r="12" spans="1:8" ht="24.75" customHeight="1">
      <c r="A12" s="1" t="s">
        <v>11</v>
      </c>
      <c r="B12" s="3">
        <v>191878</v>
      </c>
      <c r="C12" s="3">
        <v>-523610</v>
      </c>
      <c r="D12" s="3">
        <v>50636</v>
      </c>
      <c r="E12" s="3">
        <v>-241452</v>
      </c>
      <c r="G12" s="4"/>
      <c r="H12" s="51"/>
    </row>
    <row r="13" spans="2:8" ht="24.75" customHeight="1">
      <c r="B13" s="3"/>
      <c r="C13" s="3"/>
      <c r="D13" s="3"/>
      <c r="E13" s="3"/>
      <c r="G13" s="4"/>
      <c r="H13" s="51"/>
    </row>
    <row r="14" spans="1:8" ht="24.75" customHeight="1">
      <c r="A14" s="1" t="s">
        <v>98</v>
      </c>
      <c r="B14" s="6">
        <v>213437</v>
      </c>
      <c r="C14" s="3">
        <v>-315851</v>
      </c>
      <c r="D14" s="3">
        <v>57916</v>
      </c>
      <c r="E14" s="3">
        <v>-47295</v>
      </c>
      <c r="G14" s="4"/>
      <c r="H14" s="51"/>
    </row>
    <row r="15" spans="1:8" ht="24.75" customHeight="1">
      <c r="A15" s="1" t="s">
        <v>99</v>
      </c>
      <c r="B15" s="3">
        <v>144858</v>
      </c>
      <c r="C15" s="6">
        <v>-90418</v>
      </c>
      <c r="D15" s="3">
        <v>30195</v>
      </c>
      <c r="E15" s="3">
        <v>-48138</v>
      </c>
      <c r="G15" s="4"/>
      <c r="H15" s="51"/>
    </row>
    <row r="16" spans="1:8" ht="24.75" customHeight="1">
      <c r="A16" s="1" t="s">
        <v>25</v>
      </c>
      <c r="B16" s="37">
        <v>168089</v>
      </c>
      <c r="C16" s="37">
        <v>-143125</v>
      </c>
      <c r="D16" s="37">
        <v>30125</v>
      </c>
      <c r="E16" s="3">
        <v>-68673</v>
      </c>
      <c r="G16" s="4"/>
      <c r="H16" s="51"/>
    </row>
    <row r="17" spans="1:8" ht="24.75" customHeight="1">
      <c r="A17" s="1" t="s">
        <v>12</v>
      </c>
      <c r="B17" s="37">
        <v>194414</v>
      </c>
      <c r="C17" s="37">
        <v>-192144</v>
      </c>
      <c r="D17" s="37">
        <v>54525</v>
      </c>
      <c r="E17" s="3">
        <v>-42996</v>
      </c>
      <c r="G17" s="4"/>
      <c r="H17" s="51"/>
    </row>
    <row r="18" spans="1:8" ht="24.75" customHeight="1">
      <c r="A18" s="1" t="s">
        <v>13</v>
      </c>
      <c r="B18" s="1">
        <v>303940</v>
      </c>
      <c r="C18" s="37">
        <v>-246951</v>
      </c>
      <c r="D18" s="37">
        <v>148839</v>
      </c>
      <c r="E18" s="3">
        <v>-31442</v>
      </c>
      <c r="G18" s="4"/>
      <c r="H18" s="51"/>
    </row>
    <row r="19" spans="1:8" ht="24.75" customHeight="1">
      <c r="A19" s="1" t="s">
        <v>14</v>
      </c>
      <c r="B19" s="37">
        <v>423491</v>
      </c>
      <c r="C19" s="37">
        <v>-151945</v>
      </c>
      <c r="D19" s="37">
        <v>186601</v>
      </c>
      <c r="E19" s="3">
        <v>-85361</v>
      </c>
      <c r="G19" s="4"/>
      <c r="H19" s="51"/>
    </row>
    <row r="20" spans="1:5" ht="24.75" customHeight="1">
      <c r="A20" s="1" t="s">
        <v>15</v>
      </c>
      <c r="B20" s="37">
        <v>523610</v>
      </c>
      <c r="C20" s="37">
        <v>-191878</v>
      </c>
      <c r="D20" s="37">
        <v>241452</v>
      </c>
      <c r="E20" s="3">
        <v>-50636</v>
      </c>
    </row>
    <row r="21" spans="2:5" ht="24.75" customHeight="1">
      <c r="B21" s="37"/>
      <c r="C21" s="37"/>
      <c r="D21" s="37"/>
      <c r="E21" s="3"/>
    </row>
    <row r="22" spans="1:5" ht="32.25" customHeight="1">
      <c r="A22" s="70" t="s">
        <v>214</v>
      </c>
      <c r="B22" s="71"/>
      <c r="C22" s="71"/>
      <c r="D22" s="37"/>
      <c r="E22" s="3"/>
    </row>
    <row r="23" spans="1:5" ht="31.5" customHeight="1">
      <c r="A23" s="5"/>
      <c r="B23" s="37"/>
      <c r="C23" s="37"/>
      <c r="D23" s="37"/>
      <c r="E23" s="3"/>
    </row>
    <row r="24" spans="1:7" ht="31.5" customHeight="1">
      <c r="A24" s="46" t="s">
        <v>215</v>
      </c>
      <c r="B24" s="37" t="s">
        <v>216</v>
      </c>
      <c r="C24" s="37" t="s">
        <v>216</v>
      </c>
      <c r="D24" s="86">
        <v>120000</v>
      </c>
      <c r="E24" s="70"/>
      <c r="F24" s="1" t="s">
        <v>225</v>
      </c>
      <c r="G24" s="1" t="s">
        <v>217</v>
      </c>
    </row>
    <row r="25" spans="1:7" ht="31.5" customHeight="1">
      <c r="A25" s="46" t="s">
        <v>218</v>
      </c>
      <c r="B25" s="56" t="s">
        <v>0</v>
      </c>
      <c r="C25" s="61">
        <v>-67222</v>
      </c>
      <c r="D25" s="37"/>
      <c r="E25" s="3"/>
      <c r="F25" s="1" t="s">
        <v>0</v>
      </c>
      <c r="G25" s="1" t="s">
        <v>217</v>
      </c>
    </row>
    <row r="26" spans="1:7" ht="31.5" customHeight="1">
      <c r="A26" s="46" t="s">
        <v>227</v>
      </c>
      <c r="B26" s="57">
        <v>98677</v>
      </c>
      <c r="C26" s="58">
        <v>-380333</v>
      </c>
      <c r="D26" s="59">
        <v>-152020</v>
      </c>
      <c r="E26" s="58">
        <v>-244310</v>
      </c>
      <c r="F26" s="60">
        <v>368150</v>
      </c>
      <c r="G26" s="7" t="s">
        <v>224</v>
      </c>
    </row>
    <row r="27" spans="1:7" ht="31.5" customHeight="1">
      <c r="A27" s="46" t="s">
        <v>226</v>
      </c>
      <c r="B27" s="87" t="s">
        <v>221</v>
      </c>
      <c r="C27" s="71"/>
      <c r="D27" s="37" t="s">
        <v>222</v>
      </c>
      <c r="E27" s="3" t="s">
        <v>223</v>
      </c>
      <c r="F27" s="62" t="s">
        <v>220</v>
      </c>
      <c r="G27" s="7" t="s">
        <v>224</v>
      </c>
    </row>
    <row r="28" spans="2:7" ht="24.75" customHeight="1">
      <c r="B28" s="37"/>
      <c r="C28" s="37"/>
      <c r="D28" s="37"/>
      <c r="E28" s="3"/>
      <c r="F28" s="62" t="s">
        <v>219</v>
      </c>
      <c r="G28" s="7" t="s">
        <v>0</v>
      </c>
    </row>
    <row r="29" spans="2:5" ht="24.75" customHeight="1">
      <c r="B29" s="37"/>
      <c r="C29" s="37"/>
      <c r="D29" s="37"/>
      <c r="E29" s="3"/>
    </row>
    <row r="30" spans="1:3" ht="24.75" customHeight="1">
      <c r="A30" s="70" t="s">
        <v>37</v>
      </c>
      <c r="B30" s="70"/>
      <c r="C30" s="70"/>
    </row>
    <row r="31" ht="24.75" customHeight="1">
      <c r="A31" s="5"/>
    </row>
    <row r="32" spans="1:8" ht="24.75" customHeight="1">
      <c r="A32" s="10" t="s">
        <v>26</v>
      </c>
      <c r="B32" s="3">
        <v>194930</v>
      </c>
      <c r="C32" s="3">
        <v>-309171</v>
      </c>
      <c r="D32" s="3">
        <v>48904</v>
      </c>
      <c r="E32" s="3">
        <v>-67575</v>
      </c>
      <c r="G32" s="4"/>
      <c r="H32" s="51"/>
    </row>
    <row r="33" spans="1:8" ht="24.75" customHeight="1">
      <c r="A33" s="10" t="s">
        <v>27</v>
      </c>
      <c r="B33" s="3">
        <v>309171</v>
      </c>
      <c r="C33" s="3">
        <v>-194930</v>
      </c>
      <c r="D33" s="3">
        <v>54244</v>
      </c>
      <c r="E33" s="3">
        <v>-48904</v>
      </c>
      <c r="G33" s="4"/>
      <c r="H33" s="51"/>
    </row>
    <row r="34" spans="1:8" ht="24.75" customHeight="1">
      <c r="A34" s="10" t="s">
        <v>203</v>
      </c>
      <c r="B34" s="3">
        <v>292372</v>
      </c>
      <c r="C34" s="3">
        <v>-219221</v>
      </c>
      <c r="D34" s="3">
        <v>67153</v>
      </c>
      <c r="E34" s="3">
        <v>-53433</v>
      </c>
      <c r="G34" s="4"/>
      <c r="H34" s="51"/>
    </row>
    <row r="35" spans="1:8" ht="24.75" customHeight="1">
      <c r="A35" s="10" t="s">
        <v>204</v>
      </c>
      <c r="B35" s="3">
        <v>219221</v>
      </c>
      <c r="C35" s="3">
        <v>-292372</v>
      </c>
      <c r="D35" s="3">
        <v>20898</v>
      </c>
      <c r="E35" s="3">
        <v>-47295</v>
      </c>
      <c r="G35" s="4"/>
      <c r="H35" s="51"/>
    </row>
    <row r="36" spans="1:5" ht="24.75" customHeight="1">
      <c r="A36" s="7" t="s">
        <v>205</v>
      </c>
      <c r="B36" s="3">
        <v>393136</v>
      </c>
      <c r="C36" s="3">
        <v>-393136</v>
      </c>
      <c r="D36" s="3">
        <v>36972</v>
      </c>
      <c r="E36" s="3">
        <v>-48185</v>
      </c>
    </row>
    <row r="37" spans="1:8" ht="24.75" customHeight="1">
      <c r="A37" s="1" t="s">
        <v>128</v>
      </c>
      <c r="B37" s="3">
        <v>60525</v>
      </c>
      <c r="C37" s="3">
        <v>-542105</v>
      </c>
      <c r="D37" s="3">
        <v>0</v>
      </c>
      <c r="E37" s="3">
        <v>-82845</v>
      </c>
      <c r="G37" s="4"/>
      <c r="H37" s="2"/>
    </row>
    <row r="38" spans="1:8" ht="24.75" customHeight="1">
      <c r="A38" s="35" t="s">
        <v>131</v>
      </c>
      <c r="B38" s="3">
        <v>31585</v>
      </c>
      <c r="C38" s="3">
        <v>-655381</v>
      </c>
      <c r="D38" s="1">
        <v>-54273</v>
      </c>
      <c r="E38" s="3">
        <v>-291786</v>
      </c>
      <c r="G38" s="4"/>
      <c r="H38" s="51"/>
    </row>
    <row r="39" spans="1:8" ht="24.75" customHeight="1">
      <c r="A39" s="35" t="s">
        <v>141</v>
      </c>
      <c r="B39" s="55">
        <v>655381</v>
      </c>
      <c r="C39" s="55">
        <v>-31585</v>
      </c>
      <c r="D39" s="55">
        <v>241452</v>
      </c>
      <c r="E39" s="55">
        <v>54272</v>
      </c>
      <c r="G39" s="4"/>
      <c r="H39" s="51"/>
    </row>
    <row r="41" ht="24.75" customHeight="1">
      <c r="A41" s="5" t="s">
        <v>3</v>
      </c>
    </row>
    <row r="42" ht="24.75" customHeight="1">
      <c r="A42" s="5"/>
    </row>
    <row r="43" spans="1:8" s="36" customFormat="1" ht="24.75" customHeight="1">
      <c r="A43" s="12" t="s">
        <v>45</v>
      </c>
      <c r="B43" s="37">
        <v>517975</v>
      </c>
      <c r="C43" s="37">
        <v>-517975</v>
      </c>
      <c r="D43" s="37">
        <v>32524</v>
      </c>
      <c r="E43" s="37">
        <v>-63088</v>
      </c>
      <c r="F43" s="1" t="s">
        <v>202</v>
      </c>
      <c r="G43" s="4" t="s">
        <v>0</v>
      </c>
      <c r="H43" s="51" t="s">
        <v>0</v>
      </c>
    </row>
    <row r="44" spans="1:8" ht="24.75" customHeight="1">
      <c r="A44" s="1" t="s">
        <v>126</v>
      </c>
      <c r="B44" s="3">
        <v>518222</v>
      </c>
      <c r="C44" s="3">
        <v>-518222</v>
      </c>
      <c r="D44" s="3">
        <v>62986</v>
      </c>
      <c r="E44" s="3">
        <v>-32545</v>
      </c>
      <c r="F44" s="1" t="s">
        <v>201</v>
      </c>
      <c r="G44" s="4" t="s">
        <v>0</v>
      </c>
      <c r="H44" s="51" t="s">
        <v>0</v>
      </c>
    </row>
    <row r="45" spans="1:5" ht="24.75" customHeight="1">
      <c r="A45" s="10"/>
      <c r="B45" s="3"/>
      <c r="C45" s="3"/>
      <c r="D45" s="3"/>
      <c r="E45" s="3"/>
    </row>
    <row r="46" spans="1:5" ht="24.75" customHeight="1">
      <c r="A46" s="85" t="s">
        <v>206</v>
      </c>
      <c r="B46" s="71"/>
      <c r="C46" s="71"/>
      <c r="D46" s="71"/>
      <c r="E46" s="3"/>
    </row>
  </sheetData>
  <mergeCells count="7">
    <mergeCell ref="A46:D46"/>
    <mergeCell ref="A30:C30"/>
    <mergeCell ref="B1:C1"/>
    <mergeCell ref="D1:E1"/>
    <mergeCell ref="A22:C22"/>
    <mergeCell ref="D24:E24"/>
    <mergeCell ref="B27:C27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workbookViewId="0" topLeftCell="A1">
      <selection activeCell="P6" sqref="P6"/>
    </sheetView>
  </sheetViews>
  <sheetFormatPr defaultColWidth="9.140625" defaultRowHeight="24.75" customHeight="1"/>
  <cols>
    <col min="1" max="1" width="18.140625" style="15" customWidth="1"/>
    <col min="2" max="2" width="4.8515625" style="15" customWidth="1"/>
    <col min="3" max="3" width="8.7109375" style="15" customWidth="1"/>
    <col min="4" max="4" width="12.28125" style="15" customWidth="1"/>
    <col min="5" max="5" width="9.00390625" style="15" customWidth="1"/>
    <col min="6" max="7" width="10.28125" style="15" customWidth="1"/>
    <col min="8" max="9" width="7.28125" style="15" customWidth="1"/>
    <col min="10" max="10" width="8.28125" style="15" customWidth="1"/>
    <col min="11" max="11" width="9.8515625" style="15" customWidth="1"/>
    <col min="12" max="12" width="12.140625" style="67" customWidth="1"/>
    <col min="13" max="13" width="10.00390625" style="15" customWidth="1"/>
    <col min="14" max="14" width="14.28125" style="15" customWidth="1"/>
    <col min="15" max="16384" width="15.7109375" style="15" customWidth="1"/>
  </cols>
  <sheetData>
    <row r="1" spans="1:14" ht="24.75" customHeight="1">
      <c r="A1" s="72" t="s">
        <v>279</v>
      </c>
      <c r="B1" s="75"/>
      <c r="C1" s="88" t="s">
        <v>254</v>
      </c>
      <c r="D1" s="88"/>
      <c r="E1" s="88" t="s">
        <v>81</v>
      </c>
      <c r="F1" s="88"/>
      <c r="G1" s="15" t="s">
        <v>258</v>
      </c>
      <c r="H1" s="15" t="s">
        <v>259</v>
      </c>
      <c r="I1" s="15" t="s">
        <v>268</v>
      </c>
      <c r="J1" s="15" t="s">
        <v>267</v>
      </c>
      <c r="K1" s="15" t="s">
        <v>261</v>
      </c>
      <c r="L1" s="67" t="s">
        <v>280</v>
      </c>
      <c r="M1" s="15" t="s">
        <v>270</v>
      </c>
      <c r="N1" s="15" t="s">
        <v>274</v>
      </c>
    </row>
    <row r="2" spans="1:14" ht="23.25" customHeight="1">
      <c r="A2" s="14" t="s">
        <v>49</v>
      </c>
      <c r="C2" s="15" t="s">
        <v>256</v>
      </c>
      <c r="D2" s="15" t="s">
        <v>255</v>
      </c>
      <c r="E2" s="15" t="s">
        <v>278</v>
      </c>
      <c r="F2" s="15" t="s">
        <v>257</v>
      </c>
      <c r="L2" s="67" t="s">
        <v>281</v>
      </c>
      <c r="M2" s="89" t="s">
        <v>276</v>
      </c>
      <c r="N2" s="90"/>
    </row>
    <row r="3" spans="13:14" ht="24.75" customHeight="1">
      <c r="M3" s="65"/>
      <c r="N3" s="66"/>
    </row>
    <row r="4" spans="1:13" ht="24.75" customHeight="1">
      <c r="A4" s="14" t="s">
        <v>229</v>
      </c>
      <c r="D4" s="15" t="s">
        <v>0</v>
      </c>
      <c r="M4" s="68" t="s">
        <v>0</v>
      </c>
    </row>
    <row r="5" spans="1:13" ht="24.75" customHeight="1">
      <c r="A5" s="15" t="s">
        <v>228</v>
      </c>
      <c r="D5" s="15" t="s">
        <v>260</v>
      </c>
      <c r="F5" s="15" t="s">
        <v>260</v>
      </c>
      <c r="K5" s="15" t="s">
        <v>260</v>
      </c>
      <c r="L5" s="67">
        <v>2</v>
      </c>
      <c r="M5" s="68" t="s">
        <v>271</v>
      </c>
    </row>
    <row r="6" spans="1:13" ht="24.75" customHeight="1">
      <c r="A6" s="16" t="s">
        <v>230</v>
      </c>
      <c r="M6" s="16"/>
    </row>
    <row r="7" spans="1:13" ht="24.75" customHeight="1">
      <c r="A7" s="15" t="s">
        <v>234</v>
      </c>
      <c r="D7" s="15" t="s">
        <v>260</v>
      </c>
      <c r="E7" s="15" t="s">
        <v>260</v>
      </c>
      <c r="F7" s="15" t="s">
        <v>260</v>
      </c>
      <c r="K7" s="15" t="s">
        <v>260</v>
      </c>
      <c r="L7" s="67">
        <v>2</v>
      </c>
      <c r="M7" s="68" t="s">
        <v>271</v>
      </c>
    </row>
    <row r="8" spans="1:13" ht="25.5" customHeight="1">
      <c r="A8" s="15" t="s">
        <v>277</v>
      </c>
      <c r="D8" s="15" t="s">
        <v>260</v>
      </c>
      <c r="E8" s="15" t="s">
        <v>260</v>
      </c>
      <c r="F8" s="15" t="s">
        <v>260</v>
      </c>
      <c r="K8" s="15" t="s">
        <v>260</v>
      </c>
      <c r="L8" s="67">
        <v>2</v>
      </c>
      <c r="M8" s="68" t="s">
        <v>271</v>
      </c>
    </row>
    <row r="10" spans="1:13" ht="24.75" customHeight="1">
      <c r="A10" s="14" t="s">
        <v>231</v>
      </c>
      <c r="M10" s="63" t="s">
        <v>272</v>
      </c>
    </row>
    <row r="11" spans="1:13" ht="24.75" customHeight="1">
      <c r="A11" s="15" t="s">
        <v>232</v>
      </c>
      <c r="E11" s="15" t="s">
        <v>262</v>
      </c>
      <c r="F11" s="15" t="s">
        <v>260</v>
      </c>
      <c r="M11" s="63" t="s">
        <v>272</v>
      </c>
    </row>
    <row r="12" spans="1:13" ht="24.75" customHeight="1">
      <c r="A12" s="15" t="s">
        <v>233</v>
      </c>
      <c r="E12" s="15" t="s">
        <v>262</v>
      </c>
      <c r="F12" s="15" t="s">
        <v>260</v>
      </c>
      <c r="M12" s="63" t="s">
        <v>272</v>
      </c>
    </row>
    <row r="13" spans="1:13" ht="24.75" customHeight="1">
      <c r="A13" s="15" t="s">
        <v>235</v>
      </c>
      <c r="E13" s="15" t="s">
        <v>262</v>
      </c>
      <c r="F13" s="15" t="s">
        <v>260</v>
      </c>
      <c r="M13" s="63" t="s">
        <v>272</v>
      </c>
    </row>
    <row r="14" spans="1:13" ht="24.75" customHeight="1">
      <c r="A14" s="15" t="s">
        <v>236</v>
      </c>
      <c r="E14" s="15" t="s">
        <v>262</v>
      </c>
      <c r="F14" s="15" t="s">
        <v>260</v>
      </c>
      <c r="M14" s="63" t="s">
        <v>272</v>
      </c>
    </row>
    <row r="15" spans="1:13" ht="24.75" customHeight="1">
      <c r="A15" s="15" t="s">
        <v>237</v>
      </c>
      <c r="E15" s="15" t="s">
        <v>262</v>
      </c>
      <c r="F15" s="15" t="s">
        <v>260</v>
      </c>
      <c r="M15" s="63" t="s">
        <v>272</v>
      </c>
    </row>
    <row r="16" spans="1:13" ht="24.75" customHeight="1">
      <c r="A16" s="15" t="s">
        <v>238</v>
      </c>
      <c r="E16" s="15" t="s">
        <v>262</v>
      </c>
      <c r="F16" s="15" t="s">
        <v>260</v>
      </c>
      <c r="M16" s="63" t="s">
        <v>272</v>
      </c>
    </row>
    <row r="18" ht="24.75" customHeight="1">
      <c r="A18" s="64" t="s">
        <v>239</v>
      </c>
    </row>
    <row r="19" spans="1:14" ht="24.75" customHeight="1">
      <c r="A19" s="15" t="s">
        <v>240</v>
      </c>
      <c r="C19" s="15" t="s">
        <v>260</v>
      </c>
      <c r="E19" s="15" t="s">
        <v>260</v>
      </c>
      <c r="F19" s="15" t="s">
        <v>260</v>
      </c>
      <c r="J19" s="15" t="s">
        <v>260</v>
      </c>
      <c r="K19" s="15" t="s">
        <v>260</v>
      </c>
      <c r="L19" s="67">
        <v>3</v>
      </c>
      <c r="M19" s="68" t="s">
        <v>271</v>
      </c>
      <c r="N19" s="15" t="s">
        <v>273</v>
      </c>
    </row>
    <row r="20" spans="1:14" ht="24.75" customHeight="1">
      <c r="A20" s="15" t="s">
        <v>243</v>
      </c>
      <c r="D20" s="15" t="s">
        <v>260</v>
      </c>
      <c r="E20" s="15" t="s">
        <v>260</v>
      </c>
      <c r="F20" s="15" t="s">
        <v>260</v>
      </c>
      <c r="L20" s="67">
        <v>3</v>
      </c>
      <c r="M20" s="68" t="s">
        <v>271</v>
      </c>
      <c r="N20" s="15" t="s">
        <v>273</v>
      </c>
    </row>
    <row r="22" ht="24.75" customHeight="1">
      <c r="A22" s="14" t="s">
        <v>263</v>
      </c>
    </row>
    <row r="23" spans="1:13" ht="24.75" customHeight="1">
      <c r="A23" s="15" t="s">
        <v>264</v>
      </c>
      <c r="D23" s="15" t="s">
        <v>260</v>
      </c>
      <c r="E23" s="15" t="s">
        <v>260</v>
      </c>
      <c r="F23" s="15" t="s">
        <v>260</v>
      </c>
      <c r="G23" s="15" t="s">
        <v>260</v>
      </c>
      <c r="H23" s="15" t="s">
        <v>260</v>
      </c>
      <c r="M23" s="68" t="s">
        <v>271</v>
      </c>
    </row>
    <row r="24" spans="1:13" ht="24.75" customHeight="1">
      <c r="A24" s="15" t="s">
        <v>265</v>
      </c>
      <c r="D24" s="15" t="s">
        <v>260</v>
      </c>
      <c r="E24" s="15" t="s">
        <v>260</v>
      </c>
      <c r="F24" s="15" t="s">
        <v>260</v>
      </c>
      <c r="G24" s="15" t="s">
        <v>260</v>
      </c>
      <c r="H24" s="15" t="s">
        <v>260</v>
      </c>
      <c r="M24" s="68" t="s">
        <v>271</v>
      </c>
    </row>
    <row r="25" spans="1:13" ht="24.75" customHeight="1">
      <c r="A25" s="15" t="s">
        <v>266</v>
      </c>
      <c r="D25" s="15" t="s">
        <v>260</v>
      </c>
      <c r="E25" s="15" t="s">
        <v>260</v>
      </c>
      <c r="F25" s="15" t="s">
        <v>260</v>
      </c>
      <c r="G25" s="15" t="s">
        <v>260</v>
      </c>
      <c r="H25" s="15" t="s">
        <v>260</v>
      </c>
      <c r="M25" s="68" t="s">
        <v>271</v>
      </c>
    </row>
    <row r="27" ht="24.75" customHeight="1">
      <c r="A27" s="14" t="s">
        <v>241</v>
      </c>
    </row>
    <row r="28" spans="1:14" ht="24.75" customHeight="1">
      <c r="A28" s="15" t="s">
        <v>242</v>
      </c>
      <c r="E28" s="15" t="s">
        <v>260</v>
      </c>
      <c r="F28" s="15" t="s">
        <v>260</v>
      </c>
      <c r="L28" s="67">
        <v>1</v>
      </c>
      <c r="M28" s="68" t="s">
        <v>271</v>
      </c>
      <c r="N28" s="15" t="s">
        <v>273</v>
      </c>
    </row>
    <row r="29" spans="1:13" ht="24.75" customHeight="1">
      <c r="A29" s="15" t="s">
        <v>244</v>
      </c>
      <c r="E29" s="15" t="s">
        <v>260</v>
      </c>
      <c r="F29" s="15" t="s">
        <v>260</v>
      </c>
      <c r="L29" s="67">
        <v>1</v>
      </c>
      <c r="M29" s="68" t="s">
        <v>271</v>
      </c>
    </row>
    <row r="31" ht="24.75" customHeight="1">
      <c r="A31" s="14" t="s">
        <v>245</v>
      </c>
    </row>
    <row r="32" spans="1:14" ht="24.75" customHeight="1">
      <c r="A32" s="15" t="s">
        <v>247</v>
      </c>
      <c r="G32" s="15" t="s">
        <v>260</v>
      </c>
      <c r="M32" s="68" t="s">
        <v>271</v>
      </c>
      <c r="N32" s="15" t="s">
        <v>273</v>
      </c>
    </row>
    <row r="34" spans="1:14" ht="24.75" customHeight="1">
      <c r="A34" s="14" t="s">
        <v>246</v>
      </c>
      <c r="M34" s="68" t="s">
        <v>271</v>
      </c>
      <c r="N34" s="15" t="s">
        <v>273</v>
      </c>
    </row>
    <row r="35" spans="1:8" ht="24.75" customHeight="1">
      <c r="A35" s="15" t="s">
        <v>248</v>
      </c>
      <c r="H35" s="15" t="s">
        <v>260</v>
      </c>
    </row>
    <row r="37" spans="1:10" ht="24.75" customHeight="1">
      <c r="A37" s="14" t="s">
        <v>249</v>
      </c>
      <c r="I37" s="15" t="s">
        <v>269</v>
      </c>
      <c r="J37" s="15" t="s">
        <v>0</v>
      </c>
    </row>
    <row r="38" spans="1:14" ht="24.75" customHeight="1">
      <c r="A38" s="15" t="s">
        <v>250</v>
      </c>
      <c r="I38" s="15" t="s">
        <v>260</v>
      </c>
      <c r="J38" s="15" t="s">
        <v>260</v>
      </c>
      <c r="M38" s="68" t="s">
        <v>271</v>
      </c>
      <c r="N38" s="15" t="s">
        <v>273</v>
      </c>
    </row>
    <row r="39" spans="1:13" ht="24.75" customHeight="1">
      <c r="A39" s="15" t="s">
        <v>251</v>
      </c>
      <c r="I39" s="15" t="s">
        <v>260</v>
      </c>
      <c r="J39" s="15" t="s">
        <v>260</v>
      </c>
      <c r="M39" s="68" t="s">
        <v>271</v>
      </c>
    </row>
    <row r="40" spans="1:13" ht="24.75" customHeight="1">
      <c r="A40" s="15" t="s">
        <v>252</v>
      </c>
      <c r="I40" s="15" t="s">
        <v>260</v>
      </c>
      <c r="J40" s="15" t="s">
        <v>260</v>
      </c>
      <c r="M40" s="68" t="s">
        <v>271</v>
      </c>
    </row>
    <row r="41" spans="1:13" ht="24.75" customHeight="1">
      <c r="A41" s="15" t="s">
        <v>253</v>
      </c>
      <c r="I41" s="15" t="s">
        <v>260</v>
      </c>
      <c r="J41" s="15" t="s">
        <v>260</v>
      </c>
      <c r="M41" s="63" t="s">
        <v>272</v>
      </c>
    </row>
    <row r="42" spans="1:13" ht="24.75" customHeight="1">
      <c r="A42" s="15" t="s">
        <v>275</v>
      </c>
      <c r="I42" s="15" t="s">
        <v>260</v>
      </c>
      <c r="J42" s="15" t="s">
        <v>260</v>
      </c>
      <c r="M42" s="63" t="s">
        <v>272</v>
      </c>
    </row>
  </sheetData>
  <mergeCells count="4">
    <mergeCell ref="C1:D1"/>
    <mergeCell ref="E1:F1"/>
    <mergeCell ref="M2:N3"/>
    <mergeCell ref="A1:B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dmangra</dc:creator>
  <cp:keywords/>
  <dc:description/>
  <cp:lastModifiedBy>dmangra</cp:lastModifiedBy>
  <cp:lastPrinted>2009-11-30T19:49:26Z</cp:lastPrinted>
  <dcterms:created xsi:type="dcterms:W3CDTF">2009-06-16T18:38:44Z</dcterms:created>
  <dcterms:modified xsi:type="dcterms:W3CDTF">2009-12-02T20:39:30Z</dcterms:modified>
  <cp:category/>
  <cp:version/>
  <cp:contentType/>
  <cp:contentStatus/>
</cp:coreProperties>
</file>