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2720" windowHeight="10275" tabRatio="687" activeTab="0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  <sheet name="Worksheet" sheetId="5" r:id="rId5"/>
  </sheets>
  <definedNames>
    <definedName name="_xlnm.Print_Area" localSheetId="0">'Tab A Description'!$A$1:$B$30</definedName>
    <definedName name="_xlnm.Print_Area" localSheetId="2">'Tab C Risk and uncertainty'!$A$1:$Q$29,'Tab C Risk and uncertainty'!$A$31:$Q$61</definedName>
    <definedName name="_xlnm.Print_Titles" localSheetId="1">'Tab B Cost &amp; Schedule Estimate'!$1:$3</definedName>
  </definedNames>
  <calcPr fullCalcOnLoad="1"/>
</workbook>
</file>

<file path=xl/sharedStrings.xml><?xml version="1.0" encoding="utf-8"?>
<sst xmlns="http://schemas.openxmlformats.org/spreadsheetml/2006/main" count="339" uniqueCount="268">
  <si>
    <t>Activity Name</t>
  </si>
  <si>
    <t>Chrzanowski</t>
  </si>
  <si>
    <t>Responsible       Cog Engr</t>
  </si>
  <si>
    <t>CS CASING Assembly- Design &amp; Fabrication</t>
  </si>
  <si>
    <t>Start</t>
  </si>
  <si>
    <t>End</t>
  </si>
  <si>
    <t>Duration</t>
  </si>
  <si>
    <t>EAEM1</t>
  </si>
  <si>
    <t>EAEM2</t>
  </si>
  <si>
    <t>EAEM3</t>
  </si>
  <si>
    <t>EAEM4</t>
  </si>
  <si>
    <t>EAEM5</t>
  </si>
  <si>
    <t>EAEM6</t>
  </si>
  <si>
    <t>EMSM1</t>
  </si>
  <si>
    <t>EMSM2</t>
  </si>
  <si>
    <t>EMSM3</t>
  </si>
  <si>
    <t>EMTB1</t>
  </si>
  <si>
    <t>EMTB2</t>
  </si>
  <si>
    <t>EMTB3</t>
  </si>
  <si>
    <t>EMTB4</t>
  </si>
  <si>
    <t>EMTB5</t>
  </si>
  <si>
    <t>M&amp;S</t>
  </si>
  <si>
    <t>OS</t>
  </si>
  <si>
    <t>Travel</t>
  </si>
  <si>
    <t>Stkrm.</t>
  </si>
  <si>
    <t>Subtotal</t>
  </si>
  <si>
    <t>mhrs</t>
  </si>
  <si>
    <t>Date</t>
  </si>
  <si>
    <t>(Chrzan.)</t>
  </si>
  <si>
    <t>(Paul)</t>
  </si>
  <si>
    <t>(Upcavage)</t>
  </si>
  <si>
    <t>(Meighan)</t>
  </si>
  <si>
    <t>(Jurcz.)</t>
  </si>
  <si>
    <t>(Welder)</t>
  </si>
  <si>
    <t>(Machinist)</t>
  </si>
  <si>
    <t>(electrical)</t>
  </si>
  <si>
    <t>(General)</t>
  </si>
  <si>
    <t>K$</t>
  </si>
  <si>
    <t>EAEM</t>
  </si>
  <si>
    <t>(Titus)</t>
  </si>
  <si>
    <t>(Morris)</t>
  </si>
  <si>
    <t>(Martinelli)</t>
  </si>
  <si>
    <t>(Jariwala)</t>
  </si>
  <si>
    <t>(Wojtowicz)</t>
  </si>
  <si>
    <t>(Brooks)</t>
  </si>
  <si>
    <t>k$</t>
  </si>
  <si>
    <t>Inconel Upper forgings and Rings</t>
  </si>
  <si>
    <t>Inconel flange machining</t>
  </si>
  <si>
    <t>Diagnostic/ Gas Injection feed-thru's</t>
  </si>
  <si>
    <t>Miscellaneous M&amp;S</t>
  </si>
  <si>
    <t>In-house Fabrication</t>
  </si>
  <si>
    <t>EMEM1</t>
  </si>
  <si>
    <t>EMEM2</t>
  </si>
  <si>
    <t>EMEM3</t>
  </si>
  <si>
    <t>(Willard)</t>
  </si>
  <si>
    <t>(Tresmer)</t>
  </si>
  <si>
    <t>(Mangra)</t>
  </si>
  <si>
    <t>Mount PF1b coil and support to CS casing [top and bottom]</t>
  </si>
  <si>
    <t>Fabricate Fixture for Stud installation</t>
  </si>
  <si>
    <t>Install inconel weld studs</t>
  </si>
  <si>
    <t>Assemble and weld case components [Inconel tubes, forgings, bellows, organ pipes, bakeout tubing]</t>
  </si>
  <si>
    <t>Ceramic Break Assembly</t>
  </si>
  <si>
    <t>Inflator %</t>
  </si>
  <si>
    <t>OH solenoid</t>
  </si>
  <si>
    <t>2009 $</t>
  </si>
  <si>
    <t>1997 $</t>
  </si>
  <si>
    <t># Orig</t>
  </si>
  <si>
    <t># Upgrade</t>
  </si>
  <si>
    <t>x4 k$</t>
  </si>
  <si>
    <t>DESIGN</t>
  </si>
  <si>
    <t>Assemble  and Test Ceramic Breaks</t>
  </si>
  <si>
    <t>EASB1</t>
  </si>
  <si>
    <t>EASB2</t>
  </si>
  <si>
    <t>EASB3</t>
  </si>
  <si>
    <t>EASB4</t>
  </si>
  <si>
    <t>EASB5</t>
  </si>
  <si>
    <t>EASB6</t>
  </si>
  <si>
    <t>(Paluzzi)</t>
  </si>
  <si>
    <t>EASB7</t>
  </si>
  <si>
    <t>TF bundle</t>
  </si>
  <si>
    <t>EASB8</t>
  </si>
  <si>
    <t>23 #/ft</t>
  </si>
  <si>
    <t>2 x 3</t>
  </si>
  <si>
    <t>3450#</t>
  </si>
  <si>
    <t>25 ft/length</t>
  </si>
  <si>
    <t>(Prinski)</t>
  </si>
  <si>
    <t>EMEM4</t>
  </si>
  <si>
    <t xml:space="preserve">Rotable flanges </t>
  </si>
  <si>
    <t>OTF Conductor</t>
  </si>
  <si>
    <t>Inconel Forgings</t>
  </si>
  <si>
    <t>OH conductor</t>
  </si>
  <si>
    <t>(Weeks)</t>
  </si>
  <si>
    <t>difficulty</t>
  </si>
  <si>
    <t>(Elect)</t>
  </si>
  <si>
    <t>Procure Inconel Weld Studs</t>
  </si>
  <si>
    <t>Procure Weld material</t>
  </si>
  <si>
    <t>Procure Inconel Bellows</t>
  </si>
  <si>
    <t>Procure Inconel Tube</t>
  </si>
  <si>
    <t>Rotatable Flanges</t>
  </si>
  <si>
    <t>Conductor assume $7.5/lb</t>
  </si>
  <si>
    <t>FY97 cost</t>
  </si>
  <si>
    <t>Escal</t>
  </si>
  <si>
    <t>Complete design of ceramic break assembly</t>
  </si>
  <si>
    <t>Complete cad design and details</t>
  </si>
  <si>
    <t>PF Conductors</t>
  </si>
  <si>
    <t>PF1a</t>
  </si>
  <si>
    <t>PF1b</t>
  </si>
  <si>
    <t>PF1c</t>
  </si>
  <si>
    <t>width</t>
  </si>
  <si>
    <t>Height</t>
  </si>
  <si>
    <t>in</t>
  </si>
  <si>
    <t>Hole Dia</t>
  </si>
  <si>
    <t>in2</t>
  </si>
  <si>
    <t>Area</t>
  </si>
  <si>
    <t>Hole Area</t>
  </si>
  <si>
    <t>Coil R</t>
  </si>
  <si>
    <t>Turn</t>
  </si>
  <si>
    <t>Pi</t>
  </si>
  <si>
    <t>Length/Turn</t>
  </si>
  <si>
    <t>Length/Coil</t>
  </si>
  <si>
    <t>ft</t>
  </si>
  <si>
    <t>#/Cu in</t>
  </si>
  <si>
    <t>Wt/coil</t>
  </si>
  <si>
    <t>lb</t>
  </si>
  <si>
    <t>x 2</t>
  </si>
  <si>
    <t>x 2.2</t>
  </si>
  <si>
    <t>k</t>
  </si>
  <si>
    <t>Preliminary Design Activities</t>
  </si>
  <si>
    <t>Prepare for PDR</t>
  </si>
  <si>
    <t>Final Design Activities</t>
  </si>
  <si>
    <t>Prepare for FDR</t>
  </si>
  <si>
    <t>Procure Ceramic Rings</t>
  </si>
  <si>
    <t>Procure CHI Shields</t>
  </si>
  <si>
    <t>Fabricate Ceramic break SS structure</t>
  </si>
  <si>
    <t>Procure Viton "O" rings</t>
  </si>
  <si>
    <t>Design stud installation fixture</t>
  </si>
  <si>
    <t>CHI copper Leads- upper &amp; lower [For vessel bakeout]</t>
  </si>
  <si>
    <t>Prepare requisitions and submit to procurement</t>
  </si>
  <si>
    <t>Oversee procurement of components</t>
  </si>
  <si>
    <t>1***</t>
  </si>
  <si>
    <t>(general)</t>
  </si>
  <si>
    <t>(Simmons)</t>
  </si>
  <si>
    <t>Job #</t>
  </si>
  <si>
    <t xml:space="preserve">Cost </t>
  </si>
  <si>
    <t>Center</t>
  </si>
  <si>
    <t>Work</t>
  </si>
  <si>
    <t>Package</t>
  </si>
  <si>
    <t>EMEM5</t>
  </si>
  <si>
    <t>(Avasarala)</t>
  </si>
  <si>
    <t>(Zhang)</t>
  </si>
  <si>
    <t>Purchase &amp; Fabrication</t>
  </si>
  <si>
    <t>(Zolfaghari)</t>
  </si>
  <si>
    <t>3D Model of Organ Pipes Leads Coolant Lines</t>
  </si>
  <si>
    <t>Bellow (EJMA Standards) Analysis</t>
  </si>
  <si>
    <t>CS Support</t>
  </si>
  <si>
    <t>(Myatt)</t>
  </si>
  <si>
    <t xml:space="preserve">Scope: includes casing, bellows, ceramic break assembly, CHI leads on casing, </t>
  </si>
  <si>
    <t>Design &amp; generate Cad detail and assembly drawings</t>
  </si>
  <si>
    <t>Create 3D Model of Organ Pipes Leads Coolant Lines</t>
  </si>
  <si>
    <t>Perform Tile Stod/shell Stress Analysis</t>
  </si>
  <si>
    <t>Design &amp; complete Cad detail and assembly drawings</t>
  </si>
  <si>
    <t>CS Support structure design/analysis</t>
  </si>
  <si>
    <t>Miscellaneous</t>
  </si>
  <si>
    <t>Costs do not include installation</t>
  </si>
  <si>
    <t>EEEM</t>
  </si>
  <si>
    <t>EAEM7</t>
  </si>
  <si>
    <t>(Raftopoul.)</t>
  </si>
  <si>
    <t>CS casing support legs</t>
  </si>
  <si>
    <t>Orig Costs</t>
  </si>
  <si>
    <t>New Cost</t>
  </si>
  <si>
    <t>Inflation</t>
  </si>
  <si>
    <t>TF+OH</t>
  </si>
  <si>
    <t>Work Approval Form (WAF)</t>
  </si>
  <si>
    <t>Cost Center:</t>
  </si>
  <si>
    <t>Job Number:</t>
  </si>
  <si>
    <t xml:space="preserve">Job Title: </t>
  </si>
  <si>
    <t xml:space="preserve">Job Manager: </t>
  </si>
  <si>
    <t>Description:</t>
  </si>
  <si>
    <t>Schedule:</t>
  </si>
  <si>
    <t>Approvals:</t>
  </si>
  <si>
    <t>___________________________________________________________</t>
  </si>
  <si>
    <t xml:space="preserve">Job Manager                                                                         </t>
  </si>
  <si>
    <t xml:space="preserve">Project Manager                                                                  </t>
  </si>
  <si>
    <t>__________________________________________________________</t>
  </si>
  <si>
    <t xml:space="preserve"> </t>
  </si>
  <si>
    <t xml:space="preserve">Engineering Department Head                                               </t>
  </si>
  <si>
    <t>Uncertainty of the Estimate</t>
  </si>
  <si>
    <t>High</t>
  </si>
  <si>
    <t>Medium</t>
  </si>
  <si>
    <t>Low</t>
  </si>
  <si>
    <t>Uncertainty Range (%)</t>
  </si>
  <si>
    <t>Comments/Other Considerations</t>
  </si>
  <si>
    <t>Design Maturity</t>
  </si>
  <si>
    <t>x</t>
  </si>
  <si>
    <t>Design Complexity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</si>
  <si>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</si>
  <si>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</si>
  <si>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</si>
  <si>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</si>
  <si>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</si>
  <si>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</si>
  <si>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</si>
  <si>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Low ($K)</t>
  </si>
  <si>
    <t>High ($K)</t>
  </si>
  <si>
    <t>Low (weeks)</t>
  </si>
  <si>
    <t>High (Weeks)</t>
  </si>
  <si>
    <t>Components arrive late</t>
  </si>
  <si>
    <t>OT required to accommodate schedule</t>
  </si>
  <si>
    <t>Notes:</t>
  </si>
  <si>
    <t>(1)</t>
  </si>
  <si>
    <t>Cost impacts should NOT include standing army costs which are separately calculated from the schedule impact</t>
  </si>
  <si>
    <t>(2)</t>
  </si>
  <si>
    <t>The schedule impacts should be entered as the min and max impacts on the critical path.</t>
  </si>
  <si>
    <t>If there is no critical path impact then the schedule entries should be zero.</t>
  </si>
  <si>
    <t>(3)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</si>
  <si>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</si>
  <si>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</si>
  <si>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</si>
  <si>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</si>
  <si>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</si>
  <si>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</si>
  <si>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</si>
  <si>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</si>
  <si>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</si>
  <si>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</si>
  <si>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</si>
  <si>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</si>
  <si>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</si>
  <si>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</si>
  <si>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</si>
  <si>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</si>
  <si>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</si>
  <si>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</si>
  <si>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</si>
  <si>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</si>
  <si>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</si>
  <si>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</si>
  <si>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</si>
  <si>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</si>
  <si>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</si>
  <si>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Materials and Subcontracts (M&amp;S)</t>
  </si>
  <si>
    <t>Basis of Estimate</t>
  </si>
  <si>
    <t>Inconel tubes</t>
  </si>
  <si>
    <t>Inconel bellows</t>
  </si>
  <si>
    <t>Rotable flanges</t>
  </si>
  <si>
    <t>Inconel forgings for transion pieces</t>
  </si>
  <si>
    <t>Inconel machining</t>
  </si>
  <si>
    <t>Organ pipes</t>
  </si>
  <si>
    <t>Inconel weld studs</t>
  </si>
  <si>
    <t>Weld material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</si>
  <si>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</si>
  <si>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</si>
  <si>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</si>
  <si>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</si>
  <si>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</si>
  <si>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</si>
  <si>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</si>
  <si>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</si>
  <si>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8 - Actual experience for NCSX Work</t>
  </si>
  <si>
    <t>9 - Other</t>
  </si>
  <si>
    <t>TOTALS</t>
  </si>
  <si>
    <t>James Chrzanowski</t>
  </si>
  <si>
    <t>Refer to the Primavera Data-Base</t>
  </si>
  <si>
    <t>(Techs)</t>
  </si>
  <si>
    <t>Basis of 
Estimate</t>
  </si>
  <si>
    <t>Category</t>
  </si>
  <si>
    <t xml:space="preserve">Includes the design and fabrication of the Center Stack casing and ceramic break assembly for the upgraded Center Stack.   Scope includes:   
1) All analysis and CAD design for these components.   
2)Procurement of the Inconel tubing, forgings, bellows and organ pipes  
3) Includes the fabrication of CS support legs  
4) Includes the procurement/fabrication of a new ceramic break assy 
5) Includes the in-house assembly of the casing components. 
6) Includes the mounting of the PF1A and PF1B structure/coils to the casing                                 </t>
  </si>
  <si>
    <t xml:space="preserve">Center Stack Casing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</si>
</sst>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;[Red]&quot;$&quot;#,##0.0"/>
    <numFmt numFmtId="165" formatCode="&quot;$&quot;#,##0.0"/>
    <numFmt numFmtId="166" formatCode="&quot;$&quot;#,##0.00;[Red]&quot;$&quot;#,##0.00"/>
    <numFmt numFmtId="167" formatCode="&quot;$&quot;#,##0.00"/>
    <numFmt numFmtId="168" formatCode="0.0;[Red]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0;[Red]#,##0.0000"/>
    <numFmt numFmtId="174" formatCode="&quot;$&quot;#,##0.0000;[Red]&quot;$&quot;#,##0.0000"/>
    <numFmt numFmtId="175" formatCode="[$-409]dddd\,\ mmmm\ dd\,\ yyyy"/>
    <numFmt numFmtId="176" formatCode="[$-409]d\-mmm\-yy;@"/>
    <numFmt numFmtId="177" formatCode="#,##0.0;[Red]#,##0.0"/>
    <numFmt numFmtId="178" formatCode="0.000;[Red]0.000"/>
    <numFmt numFmtId="179" formatCode="0.0000;[Red]0.0000"/>
    <numFmt numFmtId="180" formatCode="0;[Red]0"/>
    <numFmt numFmtId="181" formatCode="[$-409]mmmm\-yy;@"/>
    <numFmt numFmtId="182" formatCode="mm/dd/yy"/>
    <numFmt numFmtId="183" formatCode="0.0"/>
    <numFmt numFmtId="184" formatCode="&quot;$&quot;#,##0"/>
    <numFmt numFmtId="185" formatCode="#,##0;[Red]#,##0"/>
    <numFmt numFmtId="186" formatCode="&quot;$&quot;#,##0;[Red]&quot;$&quot;#,##0"/>
    <numFmt numFmtId="187" formatCode="0.0%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General;General;&quot;&quot;"/>
    <numFmt numFmtId="191" formatCode="&quot;$&quot;#,##0.000_);[Red]\(&quot;$&quot;#,##0.000\)"/>
    <numFmt numFmtId="192" formatCode="&quot;$&quot;#,##0.0000_);[Red]\(&quot;$&quot;#,##0.0000\)"/>
    <numFmt numFmtId="193" formatCode="&quot;$&quot;#,##0.0_);[Red]\(&quot;$&quot;#,##0.0\)"/>
    <numFmt numFmtId="194" formatCode="_(* #,##0.000_);_(* \(#,##0.000\);_(* &quot;-&quot;??_);_(@_)"/>
    <numFmt numFmtId="195" formatCode="_(* #,##0.000_);_(* \(#,##0.000\);_(* &quot;-&quot;???_);_(@_)"/>
    <numFmt numFmtId="196" formatCode="_(* #,##0.0_);_(* \(#,##0.0\);_(* &quot;-&quot;??_);_(@_)"/>
    <numFmt numFmtId="197" formatCode="_(* #,##0_);_(* \(#,##0\);_(* &quot;-&quot;??_);_(@_)"/>
    <numFmt numFmtId="198" formatCode="[$-409]d\-mmm;@"/>
    <numFmt numFmtId="199" formatCode="mmm\-yyyy"/>
    <numFmt numFmtId="200" formatCode="[$-409]mmm\-yy;@"/>
    <numFmt numFmtId="201" formatCode="m/d/yy;@"/>
    <numFmt numFmtId="202" formatCode="#,##0.00;[Red]#,##0.00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6"/>
      <name val="Arial"/>
      <family val="0"/>
    </font>
    <font>
      <sz val="16"/>
      <name val="Arial"/>
      <family val="2"/>
    </font>
    <font>
      <sz val="10"/>
      <color indexed="12"/>
      <name val="Arial"/>
      <family val="0"/>
    </font>
    <font>
      <sz val="8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3" borderId="3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3" borderId="1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165" fontId="2" fillId="4" borderId="37" xfId="0" applyNumberFormat="1" applyFont="1" applyFill="1" applyBorder="1" applyAlignment="1">
      <alignment horizontal="center"/>
    </xf>
    <xf numFmtId="165" fontId="2" fillId="4" borderId="38" xfId="0" applyNumberFormat="1" applyFont="1" applyFill="1" applyBorder="1" applyAlignment="1">
      <alignment horizontal="center"/>
    </xf>
    <xf numFmtId="165" fontId="1" fillId="0" borderId="39" xfId="0" applyNumberFormat="1" applyFont="1" applyFill="1" applyBorder="1" applyAlignment="1">
      <alignment horizontal="center"/>
    </xf>
    <xf numFmtId="165" fontId="1" fillId="5" borderId="40" xfId="0" applyNumberFormat="1" applyFont="1" applyFill="1" applyBorder="1" applyAlignment="1">
      <alignment horizontal="center"/>
    </xf>
    <xf numFmtId="165" fontId="1" fillId="0" borderId="41" xfId="0" applyNumberFormat="1" applyFont="1" applyFill="1" applyBorder="1" applyAlignment="1">
      <alignment horizontal="center"/>
    </xf>
    <xf numFmtId="165" fontId="1" fillId="0" borderId="42" xfId="0" applyNumberFormat="1" applyFont="1" applyFill="1" applyBorder="1" applyAlignment="1">
      <alignment horizontal="center"/>
    </xf>
    <xf numFmtId="165" fontId="2" fillId="4" borderId="7" xfId="0" applyNumberFormat="1" applyFont="1" applyFill="1" applyBorder="1" applyAlignment="1">
      <alignment horizontal="center"/>
    </xf>
    <xf numFmtId="165" fontId="2" fillId="4" borderId="43" xfId="0" applyNumberFormat="1" applyFont="1" applyFill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/>
    </xf>
    <xf numFmtId="165" fontId="2" fillId="4" borderId="44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165" fontId="1" fillId="0" borderId="45" xfId="0" applyNumberFormat="1" applyFont="1" applyFill="1" applyBorder="1" applyAlignment="1">
      <alignment horizontal="center"/>
    </xf>
    <xf numFmtId="165" fontId="1" fillId="5" borderId="26" xfId="0" applyNumberFormat="1" applyFont="1" applyFill="1" applyBorder="1" applyAlignment="1">
      <alignment horizontal="center"/>
    </xf>
    <xf numFmtId="165" fontId="1" fillId="5" borderId="46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165" fontId="1" fillId="0" borderId="47" xfId="0" applyNumberFormat="1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center"/>
    </xf>
    <xf numFmtId="165" fontId="1" fillId="0" borderId="48" xfId="0" applyNumberFormat="1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165" fontId="1" fillId="3" borderId="49" xfId="0" applyNumberFormat="1" applyFont="1" applyFill="1" applyBorder="1" applyAlignment="1">
      <alignment horizontal="center"/>
    </xf>
    <xf numFmtId="165" fontId="1" fillId="3" borderId="50" xfId="0" applyNumberFormat="1" applyFont="1" applyFill="1" applyBorder="1" applyAlignment="1">
      <alignment horizontal="center"/>
    </xf>
    <xf numFmtId="165" fontId="1" fillId="3" borderId="53" xfId="0" applyNumberFormat="1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4" fillId="3" borderId="5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165" fontId="1" fillId="0" borderId="39" xfId="0" applyNumberFormat="1" applyFont="1" applyFill="1" applyBorder="1" applyAlignment="1">
      <alignment horizontal="center" wrapText="1"/>
    </xf>
    <xf numFmtId="165" fontId="1" fillId="0" borderId="16" xfId="0" applyNumberFormat="1" applyFont="1" applyFill="1" applyBorder="1" applyAlignment="1">
      <alignment horizontal="center" wrapText="1"/>
    </xf>
    <xf numFmtId="165" fontId="1" fillId="0" borderId="45" xfId="0" applyNumberFormat="1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3" borderId="57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65" fontId="1" fillId="5" borderId="39" xfId="0" applyNumberFormat="1" applyFont="1" applyFill="1" applyBorder="1" applyAlignment="1">
      <alignment horizontal="center"/>
    </xf>
    <xf numFmtId="165" fontId="1" fillId="5" borderId="16" xfId="0" applyNumberFormat="1" applyFont="1" applyFill="1" applyBorder="1" applyAlignment="1">
      <alignment horizontal="center"/>
    </xf>
    <xf numFmtId="165" fontId="1" fillId="5" borderId="45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76" fontId="2" fillId="4" borderId="4" xfId="0" applyNumberFormat="1" applyFont="1" applyFill="1" applyBorder="1" applyAlignment="1">
      <alignment horizontal="center"/>
    </xf>
    <xf numFmtId="176" fontId="2" fillId="4" borderId="1" xfId="0" applyNumberFormat="1" applyFont="1" applyFill="1" applyBorder="1" applyAlignment="1">
      <alignment horizontal="center"/>
    </xf>
    <xf numFmtId="176" fontId="1" fillId="3" borderId="3" xfId="0" applyNumberFormat="1" applyFont="1" applyFill="1" applyBorder="1" applyAlignment="1">
      <alignment horizontal="center"/>
    </xf>
    <xf numFmtId="176" fontId="1" fillId="5" borderId="58" xfId="0" applyNumberFormat="1" applyFont="1" applyFill="1" applyBorder="1" applyAlignment="1">
      <alignment horizontal="center"/>
    </xf>
    <xf numFmtId="176" fontId="1" fillId="3" borderId="2" xfId="0" applyNumberFormat="1" applyFont="1" applyFill="1" applyBorder="1" applyAlignment="1">
      <alignment horizontal="center"/>
    </xf>
    <xf numFmtId="176" fontId="1" fillId="3" borderId="59" xfId="0" applyNumberFormat="1" applyFont="1" applyFill="1" applyBorder="1" applyAlignment="1">
      <alignment horizontal="center"/>
    </xf>
    <xf numFmtId="176" fontId="1" fillId="5" borderId="3" xfId="0" applyNumberFormat="1" applyFont="1" applyFill="1" applyBorder="1" applyAlignment="1">
      <alignment horizontal="center"/>
    </xf>
    <xf numFmtId="176" fontId="1" fillId="3" borderId="3" xfId="0" applyNumberFormat="1" applyFont="1" applyFill="1" applyBorder="1" applyAlignment="1">
      <alignment horizontal="center" wrapText="1"/>
    </xf>
    <xf numFmtId="176" fontId="2" fillId="0" borderId="0" xfId="0" applyNumberFormat="1" applyFont="1" applyFill="1" applyAlignment="1">
      <alignment horizontal="center"/>
    </xf>
    <xf numFmtId="176" fontId="1" fillId="0" borderId="0" xfId="0" applyNumberFormat="1" applyFont="1" applyAlignment="1">
      <alignment horizontal="center"/>
    </xf>
    <xf numFmtId="165" fontId="1" fillId="0" borderId="60" xfId="0" applyNumberFormat="1" applyFont="1" applyBorder="1" applyAlignment="1">
      <alignment horizontal="center"/>
    </xf>
    <xf numFmtId="165" fontId="1" fillId="0" borderId="39" xfId="0" applyNumberFormat="1" applyFont="1" applyBorder="1" applyAlignment="1">
      <alignment horizontal="center"/>
    </xf>
    <xf numFmtId="165" fontId="1" fillId="0" borderId="61" xfId="0" applyNumberFormat="1" applyFont="1" applyFill="1" applyBorder="1" applyAlignment="1">
      <alignment horizontal="center"/>
    </xf>
    <xf numFmtId="165" fontId="1" fillId="5" borderId="61" xfId="0" applyNumberFormat="1" applyFont="1" applyFill="1" applyBorder="1" applyAlignment="1">
      <alignment horizontal="center"/>
    </xf>
    <xf numFmtId="165" fontId="1" fillId="0" borderId="61" xfId="0" applyNumberFormat="1" applyFont="1" applyFill="1" applyBorder="1" applyAlignment="1">
      <alignment horizontal="center" wrapText="1"/>
    </xf>
    <xf numFmtId="165" fontId="1" fillId="0" borderId="17" xfId="0" applyNumberFormat="1" applyFont="1" applyBorder="1" applyAlignment="1">
      <alignment horizontal="center"/>
    </xf>
    <xf numFmtId="165" fontId="1" fillId="0" borderId="62" xfId="0" applyNumberFormat="1" applyFont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 wrapText="1"/>
    </xf>
    <xf numFmtId="165" fontId="1" fillId="0" borderId="16" xfId="0" applyNumberFormat="1" applyFont="1" applyBorder="1" applyAlignment="1">
      <alignment horizontal="center"/>
    </xf>
    <xf numFmtId="0" fontId="1" fillId="5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5" borderId="66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 wrapText="1"/>
    </xf>
    <xf numFmtId="17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68" xfId="0" applyBorder="1" applyAlignment="1">
      <alignment/>
    </xf>
    <xf numFmtId="164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177" fontId="0" fillId="0" borderId="0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164" fontId="0" fillId="0" borderId="70" xfId="0" applyNumberFormat="1" applyBorder="1" applyAlignment="1">
      <alignment horizontal="center"/>
    </xf>
    <xf numFmtId="166" fontId="0" fillId="0" borderId="70" xfId="0" applyNumberFormat="1" applyBorder="1" applyAlignment="1">
      <alignment horizontal="center"/>
    </xf>
    <xf numFmtId="165" fontId="0" fillId="0" borderId="70" xfId="0" applyNumberFormat="1" applyBorder="1" applyAlignment="1">
      <alignment horizontal="center"/>
    </xf>
    <xf numFmtId="165" fontId="0" fillId="0" borderId="70" xfId="0" applyNumberFormat="1" applyBorder="1" applyAlignment="1">
      <alignment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/>
    </xf>
    <xf numFmtId="166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68" xfId="0" applyFill="1" applyBorder="1" applyAlignment="1">
      <alignment/>
    </xf>
    <xf numFmtId="166" fontId="0" fillId="3" borderId="0" xfId="0" applyNumberFormat="1" applyFill="1" applyBorder="1" applyAlignment="1">
      <alignment horizontal="center"/>
    </xf>
    <xf numFmtId="0" fontId="0" fillId="3" borderId="69" xfId="0" applyFill="1" applyBorder="1" applyAlignment="1">
      <alignment/>
    </xf>
    <xf numFmtId="0" fontId="0" fillId="3" borderId="70" xfId="0" applyFill="1" applyBorder="1" applyAlignment="1">
      <alignment/>
    </xf>
    <xf numFmtId="0" fontId="0" fillId="3" borderId="71" xfId="0" applyFill="1" applyBorder="1" applyAlignment="1">
      <alignment/>
    </xf>
    <xf numFmtId="0" fontId="8" fillId="3" borderId="0" xfId="0" applyFont="1" applyFill="1" applyBorder="1" applyAlignment="1">
      <alignment/>
    </xf>
    <xf numFmtId="0" fontId="0" fillId="3" borderId="1" xfId="0" applyFill="1" applyBorder="1" applyAlignment="1">
      <alignment/>
    </xf>
    <xf numFmtId="166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8" fontId="0" fillId="3" borderId="1" xfId="0" applyNumberFormat="1" applyFill="1" applyBorder="1" applyAlignment="1">
      <alignment horizontal="center"/>
    </xf>
    <xf numFmtId="0" fontId="0" fillId="3" borderId="5" xfId="0" applyFill="1" applyBorder="1" applyAlignment="1">
      <alignment/>
    </xf>
    <xf numFmtId="166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79" fontId="0" fillId="3" borderId="1" xfId="0" applyNumberFormat="1" applyFill="1" applyBorder="1" applyAlignment="1">
      <alignment horizontal="center"/>
    </xf>
    <xf numFmtId="168" fontId="0" fillId="0" borderId="0" xfId="0" applyNumberFormat="1" applyAlignment="1">
      <alignment/>
    </xf>
    <xf numFmtId="168" fontId="0" fillId="3" borderId="5" xfId="0" applyNumberFormat="1" applyFill="1" applyBorder="1" applyAlignment="1">
      <alignment horizontal="center"/>
    </xf>
    <xf numFmtId="168" fontId="0" fillId="3" borderId="1" xfId="0" applyNumberFormat="1" applyFill="1" applyBorder="1" applyAlignment="1">
      <alignment horizontal="center"/>
    </xf>
    <xf numFmtId="168" fontId="0" fillId="3" borderId="1" xfId="0" applyNumberFormat="1" applyFill="1" applyBorder="1" applyAlignment="1">
      <alignment/>
    </xf>
    <xf numFmtId="168" fontId="0" fillId="3" borderId="5" xfId="0" applyNumberForma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3" borderId="9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164" fontId="8" fillId="3" borderId="4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68" fontId="8" fillId="3" borderId="4" xfId="0" applyNumberFormat="1" applyFont="1" applyFill="1" applyBorder="1" applyAlignment="1">
      <alignment horizontal="center"/>
    </xf>
    <xf numFmtId="0" fontId="8" fillId="3" borderId="67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164" fontId="8" fillId="3" borderId="5" xfId="0" applyNumberFormat="1" applyFont="1" applyFill="1" applyBorder="1" applyAlignment="1">
      <alignment horizontal="center"/>
    </xf>
    <xf numFmtId="166" fontId="8" fillId="3" borderId="5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8" fontId="8" fillId="3" borderId="5" xfId="0" applyNumberFormat="1" applyFont="1" applyFill="1" applyBorder="1" applyAlignment="1">
      <alignment horizontal="center"/>
    </xf>
    <xf numFmtId="0" fontId="8" fillId="3" borderId="70" xfId="0" applyFont="1" applyFill="1" applyBorder="1" applyAlignment="1">
      <alignment/>
    </xf>
    <xf numFmtId="0" fontId="8" fillId="3" borderId="71" xfId="0" applyFont="1" applyFill="1" applyBorder="1" applyAlignment="1">
      <alignment/>
    </xf>
    <xf numFmtId="168" fontId="8" fillId="3" borderId="1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80" fontId="2" fillId="4" borderId="4" xfId="0" applyNumberFormat="1" applyFont="1" applyFill="1" applyBorder="1" applyAlignment="1">
      <alignment horizontal="center"/>
    </xf>
    <xf numFmtId="180" fontId="2" fillId="4" borderId="1" xfId="0" applyNumberFormat="1" applyFont="1" applyFill="1" applyBorder="1" applyAlignment="1">
      <alignment horizontal="center"/>
    </xf>
    <xf numFmtId="180" fontId="1" fillId="3" borderId="3" xfId="0" applyNumberFormat="1" applyFont="1" applyFill="1" applyBorder="1" applyAlignment="1">
      <alignment horizontal="center"/>
    </xf>
    <xf numFmtId="180" fontId="1" fillId="5" borderId="58" xfId="0" applyNumberFormat="1" applyFont="1" applyFill="1" applyBorder="1" applyAlignment="1">
      <alignment horizontal="center"/>
    </xf>
    <xf numFmtId="180" fontId="1" fillId="3" borderId="59" xfId="0" applyNumberFormat="1" applyFont="1" applyFill="1" applyBorder="1" applyAlignment="1">
      <alignment horizontal="center"/>
    </xf>
    <xf numFmtId="180" fontId="1" fillId="5" borderId="3" xfId="0" applyNumberFormat="1" applyFont="1" applyFill="1" applyBorder="1" applyAlignment="1">
      <alignment horizontal="center"/>
    </xf>
    <xf numFmtId="180" fontId="1" fillId="3" borderId="3" xfId="0" applyNumberFormat="1" applyFont="1" applyFill="1" applyBorder="1" applyAlignment="1">
      <alignment horizontal="center" wrapText="1"/>
    </xf>
    <xf numFmtId="180" fontId="2" fillId="0" borderId="0" xfId="0" applyNumberFormat="1" applyFont="1" applyFill="1" applyAlignment="1">
      <alignment horizontal="center"/>
    </xf>
    <xf numFmtId="180" fontId="1" fillId="0" borderId="0" xfId="0" applyNumberFormat="1" applyFont="1" applyAlignment="1">
      <alignment horizontal="center"/>
    </xf>
    <xf numFmtId="0" fontId="3" fillId="3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3" fillId="6" borderId="58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8" fillId="7" borderId="58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72" xfId="0" applyFont="1" applyFill="1" applyBorder="1" applyAlignment="1">
      <alignment horizontal="center"/>
    </xf>
    <xf numFmtId="0" fontId="8" fillId="3" borderId="69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0" fontId="8" fillId="3" borderId="7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68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3" fillId="2" borderId="2" xfId="0" applyFont="1" applyFill="1" applyBorder="1" applyAlignment="1">
      <alignment horizontal="left" wrapText="1"/>
    </xf>
    <xf numFmtId="176" fontId="1" fillId="0" borderId="56" xfId="0" applyNumberFormat="1" applyFont="1" applyFill="1" applyBorder="1" applyAlignment="1">
      <alignment horizontal="center"/>
    </xf>
    <xf numFmtId="180" fontId="1" fillId="0" borderId="5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8" fillId="3" borderId="68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/>
    </xf>
    <xf numFmtId="0" fontId="3" fillId="4" borderId="73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center"/>
    </xf>
    <xf numFmtId="0" fontId="11" fillId="0" borderId="6" xfId="21" applyFont="1" applyBorder="1" applyAlignment="1">
      <alignment horizontal="centerContinuous"/>
      <protection locked="0"/>
    </xf>
    <xf numFmtId="0" fontId="0" fillId="0" borderId="67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8" fillId="0" borderId="11" xfId="21" applyFont="1" applyBorder="1">
      <alignment/>
      <protection locked="0"/>
    </xf>
    <xf numFmtId="0" fontId="12" fillId="0" borderId="68" xfId="21" applyFont="1" applyBorder="1">
      <alignment/>
      <protection locked="0"/>
    </xf>
    <xf numFmtId="0" fontId="13" fillId="0" borderId="11" xfId="0" applyFont="1" applyBorder="1" applyAlignment="1">
      <alignment/>
    </xf>
    <xf numFmtId="0" fontId="14" fillId="0" borderId="68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1" xfId="0" applyFont="1" applyBorder="1" applyAlignment="1">
      <alignment/>
    </xf>
    <xf numFmtId="0" fontId="0" fillId="0" borderId="68" xfId="21" applyBorder="1">
      <alignment/>
      <protection locked="0"/>
    </xf>
    <xf numFmtId="0" fontId="0" fillId="0" borderId="68" xfId="0" applyFont="1" applyBorder="1" applyAlignment="1">
      <alignment vertical="top" wrapText="1"/>
    </xf>
    <xf numFmtId="0" fontId="0" fillId="0" borderId="0" xfId="21" applyAlignment="1">
      <alignment horizontal="left" vertical="top" wrapText="1"/>
      <protection locked="0"/>
    </xf>
    <xf numFmtId="0" fontId="0" fillId="0" borderId="0" xfId="21" applyFont="1" applyAlignment="1">
      <alignment horizontal="left" vertical="top" wrapText="1"/>
      <protection locked="0"/>
    </xf>
    <xf numFmtId="0" fontId="0" fillId="0" borderId="68" xfId="21" applyFont="1" applyBorder="1">
      <alignment/>
      <protection locked="0"/>
    </xf>
    <xf numFmtId="0" fontId="0" fillId="0" borderId="68" xfId="21" applyFont="1" applyBorder="1" applyAlignment="1">
      <alignment horizontal="left"/>
      <protection locked="0"/>
    </xf>
    <xf numFmtId="0" fontId="0" fillId="0" borderId="68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8" fillId="0" borderId="69" xfId="21" applyFont="1" applyBorder="1">
      <alignment/>
      <protection locked="0"/>
    </xf>
    <xf numFmtId="0" fontId="0" fillId="0" borderId="71" xfId="21" applyBorder="1" applyAlignment="1">
      <alignment horizontal="left"/>
      <protection locked="0"/>
    </xf>
    <xf numFmtId="0" fontId="8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8" borderId="0" xfId="0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 quotePrefix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8" fillId="0" borderId="0" xfId="0" applyFont="1" applyAlignment="1" quotePrefix="1">
      <alignment/>
    </xf>
    <xf numFmtId="0" fontId="18" fillId="0" borderId="0" xfId="0" applyFont="1" applyAlignment="1">
      <alignment/>
    </xf>
    <xf numFmtId="42" fontId="0" fillId="0" borderId="0" xfId="18" applyAlignment="1">
      <alignment horizontal="right"/>
    </xf>
    <xf numFmtId="42" fontId="0" fillId="0" borderId="0" xfId="18" applyFont="1" applyAlignment="1">
      <alignment horizontal="right"/>
    </xf>
    <xf numFmtId="42" fontId="0" fillId="0" borderId="0" xfId="0" applyNumberFormat="1" applyAlignment="1">
      <alignment/>
    </xf>
    <xf numFmtId="42" fontId="0" fillId="8" borderId="0" xfId="18" applyFill="1" applyAlignment="1">
      <alignment horizontal="right"/>
    </xf>
    <xf numFmtId="42" fontId="0" fillId="8" borderId="0" xfId="0" applyNumberFormat="1" applyFill="1" applyAlignment="1">
      <alignment/>
    </xf>
    <xf numFmtId="0" fontId="13" fillId="0" borderId="70" xfId="0" applyFont="1" applyBorder="1" applyAlignment="1">
      <alignment/>
    </xf>
    <xf numFmtId="42" fontId="0" fillId="0" borderId="70" xfId="18" applyBorder="1" applyAlignment="1">
      <alignment horizontal="right"/>
    </xf>
    <xf numFmtId="42" fontId="14" fillId="0" borderId="70" xfId="18" applyFont="1" applyBorder="1" applyAlignment="1">
      <alignment horizontal="center"/>
    </xf>
    <xf numFmtId="0" fontId="14" fillId="0" borderId="70" xfId="0" applyFont="1" applyBorder="1" applyAlignment="1">
      <alignment horizontal="centerContinuous" wrapText="1"/>
    </xf>
    <xf numFmtId="0" fontId="0" fillId="0" borderId="70" xfId="0" applyFont="1" applyBorder="1" applyAlignment="1">
      <alignment/>
    </xf>
    <xf numFmtId="42" fontId="0" fillId="0" borderId="70" xfId="0" applyNumberForma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42" fontId="0" fillId="0" borderId="0" xfId="0" applyNumberFormat="1" applyFont="1" applyAlignment="1">
      <alignment/>
    </xf>
    <xf numFmtId="42" fontId="0" fillId="0" borderId="0" xfId="18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42" fontId="8" fillId="0" borderId="0" xfId="0" applyNumberFormat="1" applyFont="1" applyAlignment="1">
      <alignment horizontal="center" wrapText="1"/>
    </xf>
    <xf numFmtId="164" fontId="0" fillId="0" borderId="0" xfId="18" applyNumberFormat="1" applyFont="1" applyAlignment="1">
      <alignment horizontal="center"/>
    </xf>
    <xf numFmtId="0" fontId="0" fillId="0" borderId="0" xfId="0" applyFill="1" applyBorder="1" applyAlignment="1">
      <alignment vertical="top"/>
    </xf>
    <xf numFmtId="42" fontId="19" fillId="0" borderId="0" xfId="18" applyFont="1" applyFill="1" applyBorder="1" applyAlignment="1">
      <alignment horizontal="right" vertical="top"/>
    </xf>
    <xf numFmtId="164" fontId="0" fillId="0" borderId="0" xfId="18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vertical="top"/>
    </xf>
    <xf numFmtId="1" fontId="8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1" fontId="8" fillId="0" borderId="0" xfId="0" applyNumberFormat="1" applyFont="1" applyAlignment="1">
      <alignment horizontal="center" vertical="top"/>
    </xf>
    <xf numFmtId="185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64" fontId="0" fillId="0" borderId="0" xfId="18" applyNumberFormat="1" applyFont="1" applyFill="1" applyBorder="1" applyAlignment="1">
      <alignment horizontal="center" vertical="top"/>
    </xf>
    <xf numFmtId="186" fontId="0" fillId="0" borderId="0" xfId="0" applyNumberFormat="1" applyFill="1" applyBorder="1" applyAlignment="1">
      <alignment horizontal="center" vertical="top" wrapText="1"/>
    </xf>
    <xf numFmtId="42" fontId="0" fillId="0" borderId="0" xfId="18" applyFill="1" applyBorder="1" applyAlignment="1">
      <alignment horizontal="right" vertical="top"/>
    </xf>
    <xf numFmtId="186" fontId="0" fillId="0" borderId="0" xfId="0" applyNumberForma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42" fontId="0" fillId="0" borderId="0" xfId="0" applyNumberFormat="1" applyAlignment="1">
      <alignment vertical="top"/>
    </xf>
    <xf numFmtId="42" fontId="8" fillId="0" borderId="0" xfId="18" applyFont="1" applyFill="1" applyBorder="1" applyAlignment="1">
      <alignment horizontal="right" vertical="top"/>
    </xf>
    <xf numFmtId="186" fontId="0" fillId="0" borderId="0" xfId="0" applyNumberFormat="1" applyFill="1" applyBorder="1" applyAlignment="1">
      <alignment horizontal="left" vertical="top"/>
    </xf>
    <xf numFmtId="42" fontId="9" fillId="0" borderId="0" xfId="18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8" fillId="0" borderId="0" xfId="0" applyNumberFormat="1" applyFont="1" applyAlignment="1">
      <alignment horizontal="center" wrapText="1"/>
    </xf>
    <xf numFmtId="0" fontId="8" fillId="3" borderId="6" xfId="0" applyFont="1" applyFill="1" applyBorder="1" applyAlignment="1">
      <alignment horizontal="centerContinuous"/>
    </xf>
    <xf numFmtId="0" fontId="0" fillId="3" borderId="67" xfId="0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8" fillId="3" borderId="11" xfId="0" applyFont="1" applyFill="1" applyBorder="1" applyAlignment="1">
      <alignment/>
    </xf>
    <xf numFmtId="42" fontId="8" fillId="0" borderId="0" xfId="0" applyNumberFormat="1" applyFont="1" applyFill="1" applyBorder="1" applyAlignment="1">
      <alignment vertical="top"/>
    </xf>
    <xf numFmtId="9" fontId="8" fillId="0" borderId="0" xfId="0" applyNumberFormat="1" applyFont="1" applyAlignment="1">
      <alignment vertical="top"/>
    </xf>
    <xf numFmtId="0" fontId="8" fillId="3" borderId="69" xfId="0" applyFont="1" applyFill="1" applyBorder="1" applyAlignment="1">
      <alignment/>
    </xf>
    <xf numFmtId="42" fontId="8" fillId="0" borderId="0" xfId="0" applyNumberFormat="1" applyFont="1" applyFill="1" applyBorder="1" applyAlignment="1">
      <alignment vertical="top"/>
    </xf>
    <xf numFmtId="9" fontId="8" fillId="0" borderId="0" xfId="0" applyNumberFormat="1" applyFont="1" applyAlignment="1">
      <alignment vertical="top"/>
    </xf>
    <xf numFmtId="0" fontId="14" fillId="0" borderId="68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3" borderId="69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67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5" fontId="1" fillId="3" borderId="68" xfId="0" applyNumberFormat="1" applyFont="1" applyFill="1" applyBorder="1" applyAlignment="1">
      <alignment horizontal="center"/>
    </xf>
    <xf numFmtId="0" fontId="1" fillId="3" borderId="70" xfId="0" applyFont="1" applyFill="1" applyBorder="1" applyAlignment="1">
      <alignment horizontal="center"/>
    </xf>
    <xf numFmtId="165" fontId="1" fillId="3" borderId="70" xfId="0" applyNumberFormat="1" applyFont="1" applyFill="1" applyBorder="1" applyAlignment="1">
      <alignment horizontal="center"/>
    </xf>
    <xf numFmtId="165" fontId="1" fillId="3" borderId="71" xfId="0" applyNumberFormat="1" applyFont="1" applyFill="1" applyBorder="1" applyAlignment="1">
      <alignment horizontal="center"/>
    </xf>
    <xf numFmtId="165" fontId="2" fillId="5" borderId="40" xfId="0" applyNumberFormat="1" applyFont="1" applyFill="1" applyBorder="1" applyAlignment="1">
      <alignment horizontal="center"/>
    </xf>
    <xf numFmtId="165" fontId="2" fillId="0" borderId="42" xfId="0" applyNumberFormat="1" applyFont="1" applyFill="1" applyBorder="1" applyAlignment="1">
      <alignment horizontal="center"/>
    </xf>
    <xf numFmtId="165" fontId="2" fillId="3" borderId="42" xfId="0" applyNumberFormat="1" applyFont="1" applyFill="1" applyBorder="1" applyAlignment="1">
      <alignment horizontal="center"/>
    </xf>
    <xf numFmtId="165" fontId="2" fillId="5" borderId="42" xfId="0" applyNumberFormat="1" applyFont="1" applyFill="1" applyBorder="1" applyAlignment="1">
      <alignment horizontal="center"/>
    </xf>
    <xf numFmtId="165" fontId="2" fillId="3" borderId="38" xfId="0" applyNumberFormat="1" applyFont="1" applyFill="1" applyBorder="1" applyAlignment="1">
      <alignment horizontal="center"/>
    </xf>
    <xf numFmtId="165" fontId="7" fillId="4" borderId="49" xfId="0" applyNumberFormat="1" applyFont="1" applyFill="1" applyBorder="1" applyAlignment="1">
      <alignment horizontal="center"/>
    </xf>
    <xf numFmtId="0" fontId="0" fillId="0" borderId="62" xfId="0" applyBorder="1" applyAlignment="1">
      <alignment/>
    </xf>
    <xf numFmtId="0" fontId="0" fillId="0" borderId="62" xfId="0" applyFill="1" applyBorder="1" applyAlignment="1">
      <alignment/>
    </xf>
    <xf numFmtId="0" fontId="0" fillId="0" borderId="62" xfId="0" applyBorder="1" applyAlignment="1">
      <alignment wrapText="1"/>
    </xf>
    <xf numFmtId="0" fontId="0" fillId="0" borderId="62" xfId="0" applyFont="1" applyBorder="1" applyAlignment="1">
      <alignment/>
    </xf>
    <xf numFmtId="165" fontId="22" fillId="0" borderId="62" xfId="0" applyNumberFormat="1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0" fillId="5" borderId="62" xfId="0" applyFill="1" applyBorder="1" applyAlignment="1">
      <alignment/>
    </xf>
    <xf numFmtId="0" fontId="21" fillId="5" borderId="62" xfId="0" applyFont="1" applyFill="1" applyBorder="1" applyAlignment="1">
      <alignment horizontal="center"/>
    </xf>
    <xf numFmtId="165" fontId="2" fillId="4" borderId="16" xfId="0" applyNumberFormat="1" applyFont="1" applyFill="1" applyBorder="1" applyAlignment="1">
      <alignment horizontal="center"/>
    </xf>
    <xf numFmtId="0" fontId="20" fillId="4" borderId="22" xfId="0" applyFont="1" applyFill="1" applyBorder="1" applyAlignment="1">
      <alignment horizontal="center"/>
    </xf>
    <xf numFmtId="0" fontId="2" fillId="4" borderId="62" xfId="0" applyFont="1" applyFill="1" applyBorder="1" applyAlignment="1">
      <alignment horizontal="center"/>
    </xf>
    <xf numFmtId="180" fontId="1" fillId="2" borderId="2" xfId="0" applyNumberFormat="1" applyFont="1" applyFill="1" applyBorder="1" applyAlignment="1">
      <alignment horizontal="center"/>
    </xf>
    <xf numFmtId="0" fontId="1" fillId="2" borderId="74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0" fontId="1" fillId="2" borderId="75" xfId="0" applyFont="1" applyFill="1" applyBorder="1" applyAlignment="1">
      <alignment horizontal="center"/>
    </xf>
    <xf numFmtId="0" fontId="1" fillId="2" borderId="76" xfId="0" applyFont="1" applyFill="1" applyBorder="1" applyAlignment="1">
      <alignment horizontal="center"/>
    </xf>
    <xf numFmtId="0" fontId="1" fillId="2" borderId="77" xfId="0" applyFont="1" applyFill="1" applyBorder="1" applyAlignment="1">
      <alignment horizontal="center"/>
    </xf>
    <xf numFmtId="0" fontId="1" fillId="2" borderId="78" xfId="0" applyFont="1" applyFill="1" applyBorder="1" applyAlignment="1">
      <alignment horizontal="center"/>
    </xf>
    <xf numFmtId="165" fontId="1" fillId="2" borderId="60" xfId="0" applyNumberFormat="1" applyFont="1" applyFill="1" applyBorder="1" applyAlignment="1">
      <alignment horizontal="center"/>
    </xf>
    <xf numFmtId="165" fontId="1" fillId="2" borderId="62" xfId="0" applyNumberFormat="1" applyFont="1" applyFill="1" applyBorder="1" applyAlignment="1">
      <alignment horizontal="center"/>
    </xf>
    <xf numFmtId="165" fontId="1" fillId="2" borderId="79" xfId="0" applyNumberFormat="1" applyFont="1" applyFill="1" applyBorder="1" applyAlignment="1">
      <alignment horizontal="center"/>
    </xf>
    <xf numFmtId="165" fontId="2" fillId="2" borderId="42" xfId="0" applyNumberFormat="1" applyFont="1" applyFill="1" applyBorder="1" applyAlignment="1">
      <alignment horizontal="center"/>
    </xf>
    <xf numFmtId="0" fontId="0" fillId="2" borderId="62" xfId="0" applyFill="1" applyBorder="1" applyAlignment="1">
      <alignment/>
    </xf>
    <xf numFmtId="0" fontId="21" fillId="2" borderId="62" xfId="0" applyFont="1" applyFill="1" applyBorder="1" applyAlignment="1">
      <alignment horizontal="center"/>
    </xf>
    <xf numFmtId="180" fontId="1" fillId="2" borderId="3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165" fontId="1" fillId="2" borderId="39" xfId="0" applyNumberFormat="1" applyFont="1" applyFill="1" applyBorder="1" applyAlignment="1">
      <alignment horizontal="center"/>
    </xf>
    <xf numFmtId="165" fontId="1" fillId="2" borderId="16" xfId="0" applyNumberFormat="1" applyFont="1" applyFill="1" applyBorder="1" applyAlignment="1">
      <alignment horizontal="center"/>
    </xf>
    <xf numFmtId="165" fontId="1" fillId="2" borderId="45" xfId="0" applyNumberFormat="1" applyFont="1" applyFill="1" applyBorder="1" applyAlignment="1">
      <alignment horizontal="center"/>
    </xf>
    <xf numFmtId="165" fontId="1" fillId="2" borderId="61" xfId="0" applyNumberFormat="1" applyFont="1" applyFill="1" applyBorder="1" applyAlignment="1">
      <alignment horizontal="center"/>
    </xf>
    <xf numFmtId="0" fontId="3" fillId="4" borderId="80" xfId="0" applyFont="1" applyFill="1" applyBorder="1" applyAlignment="1">
      <alignment horizontal="center" wrapText="1"/>
    </xf>
    <xf numFmtId="165" fontId="2" fillId="4" borderId="16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9053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B6" sqref="B6"/>
    </sheetView>
  </sheetViews>
  <sheetFormatPr defaultColWidth="9.140625" defaultRowHeight="12.75"/>
  <cols>
    <col min="1" max="1" width="20.421875" style="267" customWidth="1"/>
    <col min="2" max="2" width="62.7109375" style="249" customWidth="1"/>
    <col min="3" max="16384" width="9.140625" style="249" customWidth="1"/>
  </cols>
  <sheetData>
    <row r="1" spans="1:2" ht="20.25">
      <c r="A1" s="247" t="s">
        <v>172</v>
      </c>
      <c r="B1" s="248"/>
    </row>
    <row r="2" spans="1:2" ht="20.25">
      <c r="A2" s="250"/>
      <c r="B2" s="251"/>
    </row>
    <row r="3" spans="1:5" s="255" customFormat="1" ht="18.75" customHeight="1">
      <c r="A3" s="252" t="s">
        <v>173</v>
      </c>
      <c r="B3" s="344">
        <v>1170</v>
      </c>
      <c r="C3" s="254"/>
      <c r="E3" s="254"/>
    </row>
    <row r="4" spans="1:5" s="255" customFormat="1" ht="18">
      <c r="A4" s="252" t="s">
        <v>174</v>
      </c>
      <c r="B4" s="344">
        <v>1307</v>
      </c>
      <c r="C4" s="254"/>
      <c r="E4" s="254"/>
    </row>
    <row r="5" spans="1:5" s="255" customFormat="1" ht="18">
      <c r="A5" s="252" t="s">
        <v>175</v>
      </c>
      <c r="B5" s="253" t="s">
        <v>267</v>
      </c>
      <c r="C5" s="254"/>
      <c r="E5" s="254"/>
    </row>
    <row r="6" spans="1:5" s="255" customFormat="1" ht="18">
      <c r="A6" s="252" t="s">
        <v>176</v>
      </c>
      <c r="B6" s="253" t="s">
        <v>261</v>
      </c>
      <c r="C6" s="254"/>
      <c r="E6" s="254"/>
    </row>
    <row r="7" spans="1:5" s="255" customFormat="1" ht="15.75">
      <c r="A7" s="256"/>
      <c r="B7" s="253"/>
      <c r="C7" s="254"/>
      <c r="E7" s="254"/>
    </row>
    <row r="8" spans="1:2" ht="12.75">
      <c r="A8" s="250"/>
      <c r="B8" s="257"/>
    </row>
    <row r="9" spans="1:2" ht="12.75">
      <c r="A9" s="250" t="s">
        <v>177</v>
      </c>
      <c r="B9" s="257"/>
    </row>
    <row r="10" spans="1:6" ht="144" customHeight="1">
      <c r="A10" s="250"/>
      <c r="B10" s="258" t="s">
        <v>266</v>
      </c>
      <c r="C10" s="259"/>
      <c r="D10" s="260"/>
      <c r="E10" s="259"/>
      <c r="F10" s="259"/>
    </row>
    <row r="11" spans="1:2" ht="12.75">
      <c r="A11" s="250"/>
      <c r="B11" s="257"/>
    </row>
    <row r="12" spans="1:2" ht="12.75">
      <c r="A12" s="250" t="s">
        <v>178</v>
      </c>
      <c r="B12" s="257"/>
    </row>
    <row r="13" spans="1:2" ht="12.75">
      <c r="A13" s="250"/>
      <c r="B13" s="261" t="s">
        <v>262</v>
      </c>
    </row>
    <row r="14" spans="1:2" ht="12.75">
      <c r="A14" s="250"/>
      <c r="B14" s="257"/>
    </row>
    <row r="15" spans="1:2" ht="12.75">
      <c r="A15" s="250"/>
      <c r="B15" s="257"/>
    </row>
    <row r="16" spans="1:2" ht="12.75">
      <c r="A16" s="250"/>
      <c r="B16" s="257"/>
    </row>
    <row r="17" spans="1:2" ht="12.75">
      <c r="A17" s="250"/>
      <c r="B17" s="257"/>
    </row>
    <row r="18" spans="1:2" ht="12.75">
      <c r="A18" s="250"/>
      <c r="B18" s="257"/>
    </row>
    <row r="19" spans="1:2" ht="12.75">
      <c r="A19" s="250" t="s">
        <v>179</v>
      </c>
      <c r="B19" s="257"/>
    </row>
    <row r="20" spans="1:2" ht="12.75">
      <c r="A20" s="250"/>
      <c r="B20" s="262" t="s">
        <v>180</v>
      </c>
    </row>
    <row r="21" spans="1:2" ht="12.75">
      <c r="A21" s="250"/>
      <c r="B21" s="262" t="s">
        <v>181</v>
      </c>
    </row>
    <row r="22" spans="1:2" ht="12.75">
      <c r="A22" s="250"/>
      <c r="B22" s="263"/>
    </row>
    <row r="23" spans="1:2" ht="12.75">
      <c r="A23" s="250"/>
      <c r="B23" s="263"/>
    </row>
    <row r="24" spans="1:2" ht="12.75">
      <c r="A24" s="250"/>
      <c r="B24" s="262" t="s">
        <v>180</v>
      </c>
    </row>
    <row r="25" spans="1:2" ht="12.75">
      <c r="A25" s="250"/>
      <c r="B25" s="262" t="s">
        <v>182</v>
      </c>
    </row>
    <row r="26" spans="1:2" ht="12.75">
      <c r="A26" s="250"/>
      <c r="B26" s="263"/>
    </row>
    <row r="27" spans="1:2" ht="12.75">
      <c r="A27" s="250"/>
      <c r="B27" s="263"/>
    </row>
    <row r="28" spans="1:5" ht="12.75">
      <c r="A28" s="250"/>
      <c r="B28" s="262" t="s">
        <v>183</v>
      </c>
      <c r="E28" s="264" t="s">
        <v>184</v>
      </c>
    </row>
    <row r="29" spans="1:2" ht="12.75">
      <c r="A29" s="250"/>
      <c r="B29" s="262" t="s">
        <v>185</v>
      </c>
    </row>
    <row r="30" spans="1:2" ht="13.5" thickBot="1">
      <c r="A30" s="265"/>
      <c r="B30" s="266"/>
    </row>
    <row r="31" ht="12.75">
      <c r="B31" s="268"/>
    </row>
    <row r="32" ht="12.75">
      <c r="B32" s="268"/>
    </row>
    <row r="33" ht="12.75">
      <c r="B33" s="268"/>
    </row>
    <row r="34" ht="12.75">
      <c r="B34" s="268"/>
    </row>
    <row r="35" ht="12.75">
      <c r="B35" s="268"/>
    </row>
    <row r="36" ht="12.75">
      <c r="B36" s="268"/>
    </row>
    <row r="37" ht="12.75">
      <c r="B37" s="268"/>
    </row>
    <row r="38" ht="12.75">
      <c r="B38" s="268"/>
    </row>
  </sheetData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84"/>
  <sheetViews>
    <sheetView showZeros="0" workbookViewId="0" topLeftCell="A1">
      <selection activeCell="AT22" sqref="AT22"/>
    </sheetView>
  </sheetViews>
  <sheetFormatPr defaultColWidth="9.140625" defaultRowHeight="12.75"/>
  <cols>
    <col min="1" max="1" width="6.421875" style="190" bestFit="1" customWidth="1"/>
    <col min="2" max="2" width="7.57421875" style="190" bestFit="1" customWidth="1"/>
    <col min="3" max="3" width="5.140625" style="190" bestFit="1" customWidth="1"/>
    <col min="4" max="4" width="54.140625" style="222" customWidth="1"/>
    <col min="5" max="5" width="12.28125" style="1" customWidth="1"/>
    <col min="6" max="7" width="0" style="119" hidden="1" customWidth="1"/>
    <col min="8" max="8" width="7.57421875" style="216" bestFit="1" customWidth="1"/>
    <col min="9" max="9" width="7.57421875" style="2" bestFit="1" customWidth="1"/>
    <col min="10" max="11" width="0" style="2" hidden="1" customWidth="1"/>
    <col min="12" max="12" width="11.00390625" style="2" hidden="1" customWidth="1"/>
    <col min="13" max="16" width="0" style="2" hidden="1" customWidth="1"/>
    <col min="17" max="17" width="5.8515625" style="2" bestFit="1" customWidth="1"/>
    <col min="18" max="18" width="0" style="2" hidden="1" customWidth="1"/>
    <col min="19" max="19" width="11.421875" style="2" hidden="1" customWidth="1"/>
    <col min="20" max="20" width="6.7109375" style="2" bestFit="1" customWidth="1"/>
    <col min="21" max="23" width="0" style="2" hidden="1" customWidth="1"/>
    <col min="24" max="24" width="5.8515625" style="2" bestFit="1" customWidth="1"/>
    <col min="25" max="25" width="6.421875" style="2" bestFit="1" customWidth="1"/>
    <col min="26" max="32" width="0" style="2" hidden="1" customWidth="1"/>
    <col min="33" max="33" width="11.8515625" style="2" hidden="1" customWidth="1"/>
    <col min="34" max="34" width="10.28125" style="2" hidden="1" customWidth="1"/>
    <col min="35" max="35" width="6.421875" style="2" bestFit="1" customWidth="1"/>
    <col min="36" max="36" width="8.57421875" style="2" bestFit="1" customWidth="1"/>
    <col min="37" max="37" width="7.00390625" style="2" bestFit="1" customWidth="1"/>
    <col min="38" max="38" width="0" style="2" hidden="1" customWidth="1"/>
    <col min="39" max="39" width="7.57421875" style="2" bestFit="1" customWidth="1"/>
    <col min="40" max="41" width="5.7109375" style="33" bestFit="1" customWidth="1"/>
    <col min="42" max="42" width="5.8515625" style="33" bestFit="1" customWidth="1"/>
    <col min="43" max="43" width="6.28125" style="33" bestFit="1" customWidth="1"/>
    <col min="44" max="44" width="7.421875" style="34" bestFit="1" customWidth="1"/>
  </cols>
  <sheetData>
    <row r="1" spans="1:48" s="1" customFormat="1" ht="23.25" customHeight="1">
      <c r="A1" s="223" t="s">
        <v>143</v>
      </c>
      <c r="B1" s="223" t="s">
        <v>145</v>
      </c>
      <c r="C1" s="223"/>
      <c r="D1" s="218" t="s">
        <v>0</v>
      </c>
      <c r="E1" s="12" t="s">
        <v>2</v>
      </c>
      <c r="F1" s="110" t="s">
        <v>4</v>
      </c>
      <c r="G1" s="110" t="s">
        <v>5</v>
      </c>
      <c r="H1" s="208" t="s">
        <v>6</v>
      </c>
      <c r="I1" s="13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5" t="s">
        <v>12</v>
      </c>
      <c r="O1" s="15" t="s">
        <v>165</v>
      </c>
      <c r="P1" s="15" t="s">
        <v>38</v>
      </c>
      <c r="Q1" s="82" t="s">
        <v>38</v>
      </c>
      <c r="R1" s="50" t="s">
        <v>51</v>
      </c>
      <c r="S1" s="14" t="s">
        <v>52</v>
      </c>
      <c r="T1" s="82" t="s">
        <v>53</v>
      </c>
      <c r="U1" s="15" t="s">
        <v>86</v>
      </c>
      <c r="V1" s="15" t="s">
        <v>147</v>
      </c>
      <c r="W1" s="223" t="s">
        <v>164</v>
      </c>
      <c r="X1" s="50" t="s">
        <v>71</v>
      </c>
      <c r="Y1" s="14" t="s">
        <v>72</v>
      </c>
      <c r="Z1" s="14" t="s">
        <v>73</v>
      </c>
      <c r="AA1" s="14" t="s">
        <v>74</v>
      </c>
      <c r="AB1" s="14" t="s">
        <v>75</v>
      </c>
      <c r="AC1" s="14" t="s">
        <v>76</v>
      </c>
      <c r="AD1" s="14" t="s">
        <v>78</v>
      </c>
      <c r="AE1" s="14" t="s">
        <v>80</v>
      </c>
      <c r="AF1" s="13" t="s">
        <v>13</v>
      </c>
      <c r="AG1" s="14" t="s">
        <v>14</v>
      </c>
      <c r="AH1" s="14" t="s">
        <v>15</v>
      </c>
      <c r="AI1" s="13" t="s">
        <v>16</v>
      </c>
      <c r="AJ1" s="14" t="s">
        <v>17</v>
      </c>
      <c r="AK1" s="14" t="s">
        <v>18</v>
      </c>
      <c r="AL1" s="14" t="s">
        <v>19</v>
      </c>
      <c r="AM1" s="16" t="s">
        <v>20</v>
      </c>
      <c r="AN1" s="56" t="s">
        <v>21</v>
      </c>
      <c r="AO1" s="62" t="s">
        <v>22</v>
      </c>
      <c r="AP1" s="62" t="s">
        <v>23</v>
      </c>
      <c r="AQ1" s="63" t="s">
        <v>24</v>
      </c>
      <c r="AR1" s="17" t="s">
        <v>25</v>
      </c>
      <c r="AS1" s="402" t="s">
        <v>264</v>
      </c>
      <c r="AT1" s="374" t="s">
        <v>265</v>
      </c>
      <c r="AU1" s="345"/>
      <c r="AV1" s="345"/>
    </row>
    <row r="2" spans="1:48" s="1" customFormat="1" ht="12.75" customHeight="1">
      <c r="A2" s="224" t="s">
        <v>144</v>
      </c>
      <c r="B2" s="224" t="s">
        <v>146</v>
      </c>
      <c r="C2" s="224" t="s">
        <v>142</v>
      </c>
      <c r="D2" s="219"/>
      <c r="E2" s="10"/>
      <c r="F2" s="111"/>
      <c r="G2" s="111"/>
      <c r="H2" s="209"/>
      <c r="I2" s="19" t="s">
        <v>26</v>
      </c>
      <c r="J2" s="20" t="s">
        <v>26</v>
      </c>
      <c r="K2" s="19" t="s">
        <v>26</v>
      </c>
      <c r="L2" s="21" t="s">
        <v>26</v>
      </c>
      <c r="M2" s="19" t="s">
        <v>26</v>
      </c>
      <c r="N2" s="20" t="s">
        <v>26</v>
      </c>
      <c r="O2" s="20" t="s">
        <v>26</v>
      </c>
      <c r="P2" s="20" t="s">
        <v>26</v>
      </c>
      <c r="Q2" s="83" t="s">
        <v>26</v>
      </c>
      <c r="R2" s="42" t="s">
        <v>26</v>
      </c>
      <c r="S2" s="19" t="s">
        <v>26</v>
      </c>
      <c r="T2" s="83" t="s">
        <v>26</v>
      </c>
      <c r="U2" s="20" t="s">
        <v>26</v>
      </c>
      <c r="V2" s="20" t="s">
        <v>26</v>
      </c>
      <c r="W2" s="224" t="s">
        <v>26</v>
      </c>
      <c r="X2" s="42" t="s">
        <v>26</v>
      </c>
      <c r="Y2" s="19" t="s">
        <v>26</v>
      </c>
      <c r="Z2" s="19" t="s">
        <v>26</v>
      </c>
      <c r="AA2" s="19" t="s">
        <v>26</v>
      </c>
      <c r="AB2" s="19" t="s">
        <v>26</v>
      </c>
      <c r="AC2" s="19" t="s">
        <v>26</v>
      </c>
      <c r="AD2" s="19" t="s">
        <v>26</v>
      </c>
      <c r="AE2" s="19" t="s">
        <v>26</v>
      </c>
      <c r="AF2" s="18" t="s">
        <v>26</v>
      </c>
      <c r="AG2" s="19" t="s">
        <v>26</v>
      </c>
      <c r="AH2" s="19" t="s">
        <v>26</v>
      </c>
      <c r="AI2" s="42" t="s">
        <v>26</v>
      </c>
      <c r="AJ2" s="19" t="s">
        <v>26</v>
      </c>
      <c r="AK2" s="19" t="s">
        <v>26</v>
      </c>
      <c r="AL2" s="19" t="s">
        <v>26</v>
      </c>
      <c r="AM2" s="19" t="s">
        <v>26</v>
      </c>
      <c r="AN2" s="57"/>
      <c r="AO2" s="64"/>
      <c r="AP2" s="64"/>
      <c r="AQ2" s="65"/>
      <c r="AR2" s="22" t="s">
        <v>21</v>
      </c>
      <c r="AS2" s="403"/>
      <c r="AT2" s="375"/>
      <c r="AU2" s="345"/>
      <c r="AV2" s="345"/>
    </row>
    <row r="3" spans="1:48" s="1" customFormat="1" ht="12.75" customHeight="1" thickBot="1">
      <c r="A3" s="225"/>
      <c r="B3" s="225"/>
      <c r="C3" s="225"/>
      <c r="D3" s="220"/>
      <c r="E3" s="3"/>
      <c r="F3" s="111" t="s">
        <v>27</v>
      </c>
      <c r="G3" s="111" t="s">
        <v>27</v>
      </c>
      <c r="H3" s="209" t="s">
        <v>91</v>
      </c>
      <c r="I3" s="23" t="s">
        <v>28</v>
      </c>
      <c r="J3" s="24" t="s">
        <v>39</v>
      </c>
      <c r="K3" s="24" t="s">
        <v>149</v>
      </c>
      <c r="L3" s="24" t="s">
        <v>151</v>
      </c>
      <c r="M3" s="24" t="s">
        <v>148</v>
      </c>
      <c r="N3" s="25" t="s">
        <v>44</v>
      </c>
      <c r="O3" s="25" t="s">
        <v>166</v>
      </c>
      <c r="P3" s="25" t="s">
        <v>140</v>
      </c>
      <c r="Q3" s="84" t="s">
        <v>155</v>
      </c>
      <c r="R3" s="51" t="s">
        <v>56</v>
      </c>
      <c r="S3" s="24" t="s">
        <v>55</v>
      </c>
      <c r="T3" s="84" t="s">
        <v>54</v>
      </c>
      <c r="U3" s="25" t="s">
        <v>85</v>
      </c>
      <c r="V3" s="25" t="s">
        <v>141</v>
      </c>
      <c r="W3" s="246"/>
      <c r="X3" s="51" t="s">
        <v>29</v>
      </c>
      <c r="Y3" s="24" t="s">
        <v>40</v>
      </c>
      <c r="Z3" s="24" t="s">
        <v>41</v>
      </c>
      <c r="AA3" s="24" t="s">
        <v>30</v>
      </c>
      <c r="AB3" s="26" t="s">
        <v>42</v>
      </c>
      <c r="AC3" s="25" t="s">
        <v>43</v>
      </c>
      <c r="AD3" s="25" t="s">
        <v>77</v>
      </c>
      <c r="AE3" s="84" t="s">
        <v>93</v>
      </c>
      <c r="AF3" s="23" t="s">
        <v>31</v>
      </c>
      <c r="AG3" s="24" t="s">
        <v>32</v>
      </c>
      <c r="AH3" s="25"/>
      <c r="AI3" s="51" t="s">
        <v>263</v>
      </c>
      <c r="AJ3" s="24" t="s">
        <v>34</v>
      </c>
      <c r="AK3" s="24" t="s">
        <v>33</v>
      </c>
      <c r="AL3" s="24" t="s">
        <v>35</v>
      </c>
      <c r="AM3" s="26" t="s">
        <v>36</v>
      </c>
      <c r="AN3" s="57" t="s">
        <v>37</v>
      </c>
      <c r="AO3" s="64" t="s">
        <v>45</v>
      </c>
      <c r="AP3" s="64" t="s">
        <v>45</v>
      </c>
      <c r="AQ3" s="65" t="s">
        <v>45</v>
      </c>
      <c r="AR3" s="57" t="s">
        <v>45</v>
      </c>
      <c r="AS3" s="376"/>
      <c r="AT3" s="376"/>
      <c r="AU3" s="345"/>
      <c r="AV3" s="345"/>
    </row>
    <row r="4" spans="1:48" ht="12.75">
      <c r="A4" s="226">
        <v>1170</v>
      </c>
      <c r="B4" s="226" t="s">
        <v>139</v>
      </c>
      <c r="C4" s="226">
        <v>1307</v>
      </c>
      <c r="D4" s="221" t="s">
        <v>3</v>
      </c>
      <c r="E4" s="9" t="s">
        <v>1</v>
      </c>
      <c r="F4" s="113"/>
      <c r="G4" s="113"/>
      <c r="H4" s="211"/>
      <c r="I4" s="43"/>
      <c r="J4" s="44"/>
      <c r="K4" s="44"/>
      <c r="L4" s="44"/>
      <c r="M4" s="44"/>
      <c r="N4" s="45"/>
      <c r="O4" s="44"/>
      <c r="P4" s="130"/>
      <c r="Q4" s="46"/>
      <c r="R4" s="52"/>
      <c r="S4" s="44"/>
      <c r="T4" s="130"/>
      <c r="U4" s="130"/>
      <c r="V4" s="46"/>
      <c r="W4" s="45"/>
      <c r="X4" s="52"/>
      <c r="Y4" s="44"/>
      <c r="Z4" s="44"/>
      <c r="AA4" s="44"/>
      <c r="AB4" s="45"/>
      <c r="AC4" s="130"/>
      <c r="AD4" s="130"/>
      <c r="AE4" s="46"/>
      <c r="AF4" s="43"/>
      <c r="AG4" s="44"/>
      <c r="AH4" s="44"/>
      <c r="AI4" s="43"/>
      <c r="AJ4" s="44"/>
      <c r="AK4" s="44"/>
      <c r="AL4" s="44"/>
      <c r="AM4" s="45"/>
      <c r="AN4" s="59"/>
      <c r="AO4" s="68"/>
      <c r="AP4" s="68"/>
      <c r="AQ4" s="69"/>
      <c r="AR4" s="360"/>
      <c r="AS4" s="372"/>
      <c r="AT4" s="373"/>
      <c r="AU4" s="38"/>
      <c r="AV4" s="38"/>
    </row>
    <row r="5" spans="1:46" s="38" customFormat="1" ht="22.5">
      <c r="A5" s="227"/>
      <c r="B5" s="228"/>
      <c r="C5" s="229"/>
      <c r="D5" s="85" t="s">
        <v>156</v>
      </c>
      <c r="E5" s="240"/>
      <c r="F5" s="238"/>
      <c r="G5" s="238"/>
      <c r="H5" s="239"/>
      <c r="I5" s="35"/>
      <c r="J5" s="36"/>
      <c r="K5" s="36"/>
      <c r="L5" s="36"/>
      <c r="M5" s="36"/>
      <c r="N5" s="37"/>
      <c r="O5" s="36"/>
      <c r="P5" s="131"/>
      <c r="Q5" s="47"/>
      <c r="R5" s="53"/>
      <c r="S5" s="36"/>
      <c r="T5" s="131"/>
      <c r="U5" s="131"/>
      <c r="V5" s="47"/>
      <c r="W5" s="37"/>
      <c r="X5" s="53"/>
      <c r="Y5" s="36"/>
      <c r="Z5" s="36"/>
      <c r="AA5" s="36"/>
      <c r="AB5" s="37"/>
      <c r="AC5" s="131"/>
      <c r="AD5" s="131"/>
      <c r="AE5" s="47"/>
      <c r="AF5" s="35"/>
      <c r="AG5" s="36"/>
      <c r="AH5" s="36"/>
      <c r="AI5" s="35"/>
      <c r="AJ5" s="36"/>
      <c r="AK5" s="36"/>
      <c r="AL5" s="36"/>
      <c r="AM5" s="37"/>
      <c r="AN5" s="61"/>
      <c r="AO5" s="72"/>
      <c r="AP5" s="72"/>
      <c r="AQ5" s="73"/>
      <c r="AR5" s="361"/>
      <c r="AS5" s="367"/>
      <c r="AT5" s="371"/>
    </row>
    <row r="6" spans="1:48" ht="12" customHeight="1">
      <c r="A6" s="233"/>
      <c r="B6" s="234"/>
      <c r="C6" s="235"/>
      <c r="D6" s="237" t="s">
        <v>127</v>
      </c>
      <c r="E6" s="3"/>
      <c r="F6" s="114"/>
      <c r="G6" s="114"/>
      <c r="H6" s="377"/>
      <c r="I6" s="378"/>
      <c r="J6" s="379"/>
      <c r="K6" s="379"/>
      <c r="L6" s="379"/>
      <c r="M6" s="379"/>
      <c r="N6" s="380"/>
      <c r="O6" s="379"/>
      <c r="P6" s="381"/>
      <c r="Q6" s="382"/>
      <c r="R6" s="383"/>
      <c r="S6" s="379"/>
      <c r="T6" s="381"/>
      <c r="U6" s="381"/>
      <c r="V6" s="382"/>
      <c r="W6" s="380"/>
      <c r="X6" s="383"/>
      <c r="Y6" s="379"/>
      <c r="Z6" s="379"/>
      <c r="AA6" s="379"/>
      <c r="AB6" s="380"/>
      <c r="AC6" s="381"/>
      <c r="AD6" s="381"/>
      <c r="AE6" s="382"/>
      <c r="AF6" s="378"/>
      <c r="AG6" s="379"/>
      <c r="AH6" s="379"/>
      <c r="AI6" s="378"/>
      <c r="AJ6" s="379"/>
      <c r="AK6" s="379"/>
      <c r="AL6" s="379"/>
      <c r="AM6" s="380"/>
      <c r="AN6" s="384"/>
      <c r="AO6" s="385"/>
      <c r="AP6" s="385"/>
      <c r="AQ6" s="386"/>
      <c r="AR6" s="387">
        <f>SUM(AN6:AQ6)</f>
        <v>0</v>
      </c>
      <c r="AS6" s="388"/>
      <c r="AT6" s="389"/>
      <c r="AU6" s="38"/>
      <c r="AV6" s="38"/>
    </row>
    <row r="7" spans="1:48" ht="12" customHeight="1">
      <c r="A7" s="233"/>
      <c r="B7" s="234"/>
      <c r="C7" s="235"/>
      <c r="D7" s="6" t="s">
        <v>157</v>
      </c>
      <c r="E7" s="3"/>
      <c r="F7" s="114">
        <v>40087</v>
      </c>
      <c r="G7" s="114">
        <v>40330</v>
      </c>
      <c r="H7" s="210"/>
      <c r="I7" s="27">
        <v>40</v>
      </c>
      <c r="J7" s="28"/>
      <c r="K7" s="28"/>
      <c r="L7" s="28"/>
      <c r="M7" s="28"/>
      <c r="N7" s="29"/>
      <c r="O7" s="28"/>
      <c r="P7" s="132"/>
      <c r="Q7" s="48"/>
      <c r="R7" s="54"/>
      <c r="S7" s="28"/>
      <c r="T7" s="132"/>
      <c r="U7" s="132"/>
      <c r="V7" s="48"/>
      <c r="W7" s="29"/>
      <c r="X7" s="54"/>
      <c r="Y7" s="28">
        <v>300</v>
      </c>
      <c r="Z7" s="28"/>
      <c r="AA7" s="28"/>
      <c r="AB7" s="29"/>
      <c r="AC7" s="132"/>
      <c r="AD7" s="132"/>
      <c r="AE7" s="48"/>
      <c r="AF7" s="27"/>
      <c r="AG7" s="28"/>
      <c r="AH7" s="28"/>
      <c r="AI7" s="27"/>
      <c r="AJ7" s="28"/>
      <c r="AK7" s="28"/>
      <c r="AL7" s="28"/>
      <c r="AM7" s="29"/>
      <c r="AN7" s="58"/>
      <c r="AO7" s="66"/>
      <c r="AP7" s="66"/>
      <c r="AQ7" s="67"/>
      <c r="AR7" s="362">
        <f>SUM(AN7:AQ7)</f>
        <v>0</v>
      </c>
      <c r="AS7" s="366"/>
      <c r="AT7" s="371">
        <v>2</v>
      </c>
      <c r="AU7" s="38"/>
      <c r="AV7" s="38"/>
    </row>
    <row r="8" spans="1:48" ht="12" customHeight="1">
      <c r="A8" s="233"/>
      <c r="B8" s="234"/>
      <c r="C8" s="235"/>
      <c r="D8" s="244" t="s">
        <v>158</v>
      </c>
      <c r="E8" s="3"/>
      <c r="F8" s="114">
        <v>40087</v>
      </c>
      <c r="G8" s="114">
        <v>40330</v>
      </c>
      <c r="H8" s="210"/>
      <c r="I8" s="27"/>
      <c r="J8" s="28"/>
      <c r="K8" s="28"/>
      <c r="L8" s="28"/>
      <c r="M8" s="28"/>
      <c r="N8" s="29"/>
      <c r="O8" s="28"/>
      <c r="P8" s="132"/>
      <c r="Q8" s="48"/>
      <c r="R8" s="54"/>
      <c r="S8" s="28"/>
      <c r="T8" s="132">
        <v>40</v>
      </c>
      <c r="U8" s="132"/>
      <c r="V8" s="48"/>
      <c r="W8" s="29"/>
      <c r="X8" s="54"/>
      <c r="Y8" s="28"/>
      <c r="Z8" s="28"/>
      <c r="AA8" s="28"/>
      <c r="AB8" s="29"/>
      <c r="AC8" s="132"/>
      <c r="AD8" s="132"/>
      <c r="AE8" s="48"/>
      <c r="AF8" s="27"/>
      <c r="AG8" s="28"/>
      <c r="AH8" s="28"/>
      <c r="AI8" s="27"/>
      <c r="AJ8" s="28"/>
      <c r="AK8" s="28"/>
      <c r="AL8" s="28"/>
      <c r="AM8" s="29"/>
      <c r="AN8" s="58"/>
      <c r="AO8" s="66"/>
      <c r="AP8" s="66"/>
      <c r="AQ8" s="67"/>
      <c r="AR8" s="362">
        <f aca="true" t="shared" si="0" ref="AR8:AR16">SUM(AN8:AQ8)</f>
        <v>0</v>
      </c>
      <c r="AS8" s="366"/>
      <c r="AT8" s="371">
        <v>2</v>
      </c>
      <c r="AU8" s="38"/>
      <c r="AV8" s="38"/>
    </row>
    <row r="9" spans="1:48" ht="12" customHeight="1">
      <c r="A9" s="233"/>
      <c r="B9" s="234"/>
      <c r="C9" s="235"/>
      <c r="D9" s="236" t="s">
        <v>161</v>
      </c>
      <c r="E9" s="3"/>
      <c r="F9" s="114">
        <v>40087</v>
      </c>
      <c r="G9" s="114">
        <v>40330</v>
      </c>
      <c r="H9" s="210"/>
      <c r="I9" s="27"/>
      <c r="J9" s="28"/>
      <c r="K9" s="28"/>
      <c r="L9" s="28"/>
      <c r="M9" s="28"/>
      <c r="N9" s="29"/>
      <c r="O9" s="28"/>
      <c r="P9" s="132"/>
      <c r="Q9" s="48">
        <v>20</v>
      </c>
      <c r="R9" s="54"/>
      <c r="S9" s="28"/>
      <c r="T9" s="132"/>
      <c r="U9" s="132"/>
      <c r="V9" s="48"/>
      <c r="W9" s="29"/>
      <c r="X9" s="54"/>
      <c r="Y9" s="28"/>
      <c r="Z9" s="28"/>
      <c r="AA9" s="28"/>
      <c r="AB9" s="29"/>
      <c r="AC9" s="132"/>
      <c r="AD9" s="132"/>
      <c r="AE9" s="48"/>
      <c r="AF9" s="27"/>
      <c r="AG9" s="28"/>
      <c r="AH9" s="28"/>
      <c r="AI9" s="27"/>
      <c r="AJ9" s="28"/>
      <c r="AK9" s="28"/>
      <c r="AL9" s="28"/>
      <c r="AM9" s="29"/>
      <c r="AN9" s="58"/>
      <c r="AO9" s="66"/>
      <c r="AP9" s="66"/>
      <c r="AQ9" s="67"/>
      <c r="AR9" s="362">
        <f t="shared" si="0"/>
        <v>0</v>
      </c>
      <c r="AS9" s="366"/>
      <c r="AT9" s="371">
        <v>2</v>
      </c>
      <c r="AU9" s="38"/>
      <c r="AV9" s="38"/>
    </row>
    <row r="10" spans="1:48" ht="12" customHeight="1">
      <c r="A10" s="233"/>
      <c r="B10" s="234"/>
      <c r="C10" s="235"/>
      <c r="D10" s="6" t="s">
        <v>128</v>
      </c>
      <c r="E10" s="3"/>
      <c r="F10" s="112"/>
      <c r="G10" s="112"/>
      <c r="H10" s="210"/>
      <c r="I10" s="27"/>
      <c r="J10" s="28"/>
      <c r="K10" s="28"/>
      <c r="L10" s="28"/>
      <c r="M10" s="28"/>
      <c r="N10" s="29"/>
      <c r="O10" s="28"/>
      <c r="P10" s="132"/>
      <c r="Q10" s="48"/>
      <c r="R10" s="54"/>
      <c r="S10" s="28"/>
      <c r="T10" s="132"/>
      <c r="U10" s="132"/>
      <c r="V10" s="48"/>
      <c r="W10" s="29"/>
      <c r="X10" s="54"/>
      <c r="Y10" s="28"/>
      <c r="Z10" s="28"/>
      <c r="AA10" s="28"/>
      <c r="AB10" s="29"/>
      <c r="AC10" s="132"/>
      <c r="AD10" s="132"/>
      <c r="AE10" s="48"/>
      <c r="AF10" s="27"/>
      <c r="AG10" s="28"/>
      <c r="AH10" s="28"/>
      <c r="AI10" s="27"/>
      <c r="AJ10" s="28"/>
      <c r="AK10" s="28"/>
      <c r="AL10" s="28"/>
      <c r="AM10" s="29"/>
      <c r="AN10" s="58"/>
      <c r="AO10" s="66"/>
      <c r="AP10" s="66"/>
      <c r="AQ10" s="67"/>
      <c r="AR10" s="362">
        <f t="shared" si="0"/>
        <v>0</v>
      </c>
      <c r="AS10" s="366"/>
      <c r="AT10" s="371">
        <v>2</v>
      </c>
      <c r="AU10" s="38"/>
      <c r="AV10" s="38"/>
    </row>
    <row r="11" spans="1:48" ht="12" customHeight="1">
      <c r="A11" s="233"/>
      <c r="B11" s="234"/>
      <c r="C11" s="235"/>
      <c r="D11" s="237" t="s">
        <v>129</v>
      </c>
      <c r="E11" s="3"/>
      <c r="F11" s="112"/>
      <c r="G11" s="112"/>
      <c r="H11" s="390"/>
      <c r="I11" s="391"/>
      <c r="J11" s="392"/>
      <c r="K11" s="392"/>
      <c r="L11" s="392"/>
      <c r="M11" s="392"/>
      <c r="N11" s="393"/>
      <c r="O11" s="392"/>
      <c r="P11" s="394"/>
      <c r="Q11" s="395"/>
      <c r="R11" s="396"/>
      <c r="S11" s="392"/>
      <c r="T11" s="394"/>
      <c r="U11" s="394"/>
      <c r="V11" s="395"/>
      <c r="W11" s="393"/>
      <c r="X11" s="396"/>
      <c r="Y11" s="392"/>
      <c r="Z11" s="392"/>
      <c r="AA11" s="392"/>
      <c r="AB11" s="393"/>
      <c r="AC11" s="394"/>
      <c r="AD11" s="394"/>
      <c r="AE11" s="395"/>
      <c r="AF11" s="391"/>
      <c r="AG11" s="392"/>
      <c r="AH11" s="392"/>
      <c r="AI11" s="391"/>
      <c r="AJ11" s="392"/>
      <c r="AK11" s="392"/>
      <c r="AL11" s="392"/>
      <c r="AM11" s="393"/>
      <c r="AN11" s="397"/>
      <c r="AO11" s="398"/>
      <c r="AP11" s="398"/>
      <c r="AQ11" s="399"/>
      <c r="AR11" s="387">
        <f t="shared" si="0"/>
        <v>0</v>
      </c>
      <c r="AS11" s="388"/>
      <c r="AT11" s="389"/>
      <c r="AU11" s="38"/>
      <c r="AV11" s="38"/>
    </row>
    <row r="12" spans="1:48" ht="12" customHeight="1">
      <c r="A12" s="233"/>
      <c r="B12" s="234"/>
      <c r="C12" s="235"/>
      <c r="D12" s="6" t="s">
        <v>160</v>
      </c>
      <c r="E12" s="3"/>
      <c r="F12" s="114">
        <v>40330</v>
      </c>
      <c r="G12" s="114">
        <v>40483</v>
      </c>
      <c r="H12" s="210"/>
      <c r="I12" s="27">
        <v>80</v>
      </c>
      <c r="J12" s="28"/>
      <c r="K12" s="28"/>
      <c r="L12" s="28"/>
      <c r="M12" s="28"/>
      <c r="N12" s="29"/>
      <c r="O12" s="28"/>
      <c r="P12" s="132"/>
      <c r="Q12" s="48"/>
      <c r="R12" s="54"/>
      <c r="S12" s="28"/>
      <c r="T12" s="132"/>
      <c r="U12" s="132"/>
      <c r="V12" s="48"/>
      <c r="W12" s="29"/>
      <c r="X12" s="54"/>
      <c r="Y12" s="28">
        <v>420</v>
      </c>
      <c r="Z12" s="28"/>
      <c r="AA12" s="28"/>
      <c r="AB12" s="29"/>
      <c r="AC12" s="132"/>
      <c r="AD12" s="132"/>
      <c r="AE12" s="48"/>
      <c r="AF12" s="27"/>
      <c r="AG12" s="28"/>
      <c r="AH12" s="28"/>
      <c r="AI12" s="27"/>
      <c r="AJ12" s="28"/>
      <c r="AK12" s="28"/>
      <c r="AL12" s="28"/>
      <c r="AM12" s="29"/>
      <c r="AN12" s="58"/>
      <c r="AO12" s="66"/>
      <c r="AP12" s="66"/>
      <c r="AQ12" s="67"/>
      <c r="AR12" s="362">
        <f t="shared" si="0"/>
        <v>0</v>
      </c>
      <c r="AS12" s="366"/>
      <c r="AT12" s="371">
        <v>2</v>
      </c>
      <c r="AU12" s="38"/>
      <c r="AV12" s="38"/>
    </row>
    <row r="13" spans="1:48" ht="12" customHeight="1">
      <c r="A13" s="233"/>
      <c r="B13" s="234"/>
      <c r="C13" s="235"/>
      <c r="D13" s="236" t="s">
        <v>152</v>
      </c>
      <c r="E13" s="3"/>
      <c r="F13" s="112"/>
      <c r="G13" s="112"/>
      <c r="H13" s="210"/>
      <c r="I13" s="27"/>
      <c r="J13" s="28"/>
      <c r="K13" s="28"/>
      <c r="L13" s="28"/>
      <c r="M13" s="28"/>
      <c r="N13" s="29"/>
      <c r="O13" s="28"/>
      <c r="P13" s="132"/>
      <c r="Q13" s="48"/>
      <c r="R13" s="54"/>
      <c r="S13" s="28"/>
      <c r="T13" s="132">
        <v>120</v>
      </c>
      <c r="U13" s="132"/>
      <c r="V13" s="48"/>
      <c r="W13" s="29"/>
      <c r="X13" s="54"/>
      <c r="Y13" s="28"/>
      <c r="Z13" s="28"/>
      <c r="AA13" s="28"/>
      <c r="AB13" s="29"/>
      <c r="AC13" s="132"/>
      <c r="AD13" s="132"/>
      <c r="AE13" s="48"/>
      <c r="AF13" s="27"/>
      <c r="AG13" s="28"/>
      <c r="AH13" s="28"/>
      <c r="AI13" s="27"/>
      <c r="AJ13" s="28"/>
      <c r="AK13" s="28"/>
      <c r="AL13" s="28"/>
      <c r="AM13" s="29"/>
      <c r="AN13" s="58"/>
      <c r="AO13" s="66"/>
      <c r="AP13" s="66"/>
      <c r="AQ13" s="67"/>
      <c r="AR13" s="362">
        <f t="shared" si="0"/>
        <v>0</v>
      </c>
      <c r="AS13" s="366"/>
      <c r="AT13" s="371">
        <v>2</v>
      </c>
      <c r="AU13" s="38"/>
      <c r="AV13" s="38"/>
    </row>
    <row r="14" spans="1:48" ht="12" customHeight="1">
      <c r="A14" s="233"/>
      <c r="B14" s="234"/>
      <c r="C14" s="235"/>
      <c r="D14" s="236" t="s">
        <v>153</v>
      </c>
      <c r="E14" s="3"/>
      <c r="F14" s="112"/>
      <c r="G14" s="112"/>
      <c r="H14" s="210"/>
      <c r="I14" s="27"/>
      <c r="J14" s="28"/>
      <c r="K14" s="28"/>
      <c r="L14" s="28"/>
      <c r="M14" s="28"/>
      <c r="N14" s="29"/>
      <c r="O14" s="28"/>
      <c r="P14" s="132"/>
      <c r="Q14" s="48">
        <v>40</v>
      </c>
      <c r="R14" s="54"/>
      <c r="S14" s="28"/>
      <c r="T14" s="132"/>
      <c r="U14" s="132"/>
      <c r="V14" s="48"/>
      <c r="W14" s="29"/>
      <c r="X14" s="54"/>
      <c r="Y14" s="28"/>
      <c r="Z14" s="28"/>
      <c r="AA14" s="28"/>
      <c r="AB14" s="29"/>
      <c r="AC14" s="132"/>
      <c r="AD14" s="132"/>
      <c r="AE14" s="48"/>
      <c r="AF14" s="27"/>
      <c r="AG14" s="28"/>
      <c r="AH14" s="28"/>
      <c r="AI14" s="27"/>
      <c r="AJ14" s="28"/>
      <c r="AK14" s="28"/>
      <c r="AL14" s="28"/>
      <c r="AM14" s="29"/>
      <c r="AN14" s="58"/>
      <c r="AO14" s="66"/>
      <c r="AP14" s="66"/>
      <c r="AQ14" s="67"/>
      <c r="AR14" s="362">
        <f t="shared" si="0"/>
        <v>0</v>
      </c>
      <c r="AS14" s="366"/>
      <c r="AT14" s="371">
        <v>2</v>
      </c>
      <c r="AU14" s="38"/>
      <c r="AV14" s="38"/>
    </row>
    <row r="15" spans="1:48" ht="12" customHeight="1">
      <c r="A15" s="233"/>
      <c r="B15" s="234"/>
      <c r="C15" s="235"/>
      <c r="D15" s="236" t="s">
        <v>159</v>
      </c>
      <c r="E15" s="3"/>
      <c r="F15" s="112"/>
      <c r="G15" s="112"/>
      <c r="H15" s="210"/>
      <c r="I15" s="27"/>
      <c r="J15" s="28"/>
      <c r="K15" s="28"/>
      <c r="L15" s="28"/>
      <c r="M15" s="28"/>
      <c r="N15" s="29"/>
      <c r="O15" s="28"/>
      <c r="P15" s="132"/>
      <c r="Q15" s="48">
        <v>40</v>
      </c>
      <c r="R15" s="54"/>
      <c r="S15" s="28"/>
      <c r="T15" s="132"/>
      <c r="U15" s="132"/>
      <c r="V15" s="48"/>
      <c r="W15" s="29"/>
      <c r="X15" s="54"/>
      <c r="Y15" s="28"/>
      <c r="Z15" s="28"/>
      <c r="AA15" s="28"/>
      <c r="AB15" s="29"/>
      <c r="AC15" s="132"/>
      <c r="AD15" s="132"/>
      <c r="AE15" s="48"/>
      <c r="AF15" s="27"/>
      <c r="AG15" s="28"/>
      <c r="AH15" s="28"/>
      <c r="AI15" s="27"/>
      <c r="AJ15" s="28"/>
      <c r="AK15" s="28"/>
      <c r="AL15" s="28"/>
      <c r="AM15" s="29"/>
      <c r="AN15" s="58"/>
      <c r="AO15" s="66"/>
      <c r="AP15" s="66"/>
      <c r="AQ15" s="67"/>
      <c r="AR15" s="362">
        <f t="shared" si="0"/>
        <v>0</v>
      </c>
      <c r="AS15" s="366"/>
      <c r="AT15" s="371">
        <v>2</v>
      </c>
      <c r="AU15" s="38"/>
      <c r="AV15" s="38"/>
    </row>
    <row r="16" spans="1:48" ht="12" customHeight="1">
      <c r="A16" s="233"/>
      <c r="B16" s="234"/>
      <c r="C16" s="235"/>
      <c r="D16" s="236" t="s">
        <v>154</v>
      </c>
      <c r="E16" s="3"/>
      <c r="F16" s="112"/>
      <c r="G16" s="112"/>
      <c r="H16" s="210"/>
      <c r="I16" s="27"/>
      <c r="J16" s="28"/>
      <c r="K16" s="28"/>
      <c r="L16" s="28"/>
      <c r="M16" s="28"/>
      <c r="N16" s="29"/>
      <c r="O16" s="28"/>
      <c r="P16" s="132"/>
      <c r="Q16" s="48">
        <v>40</v>
      </c>
      <c r="R16" s="54"/>
      <c r="S16" s="28"/>
      <c r="T16" s="132"/>
      <c r="U16" s="132"/>
      <c r="V16" s="48"/>
      <c r="W16" s="29"/>
      <c r="X16" s="54"/>
      <c r="Y16" s="28"/>
      <c r="Z16" s="28"/>
      <c r="AA16" s="28"/>
      <c r="AB16" s="29"/>
      <c r="AC16" s="132"/>
      <c r="AD16" s="132"/>
      <c r="AE16" s="48"/>
      <c r="AF16" s="27"/>
      <c r="AG16" s="28"/>
      <c r="AH16" s="28"/>
      <c r="AI16" s="27"/>
      <c r="AJ16" s="28"/>
      <c r="AK16" s="28"/>
      <c r="AL16" s="28"/>
      <c r="AM16" s="29"/>
      <c r="AN16" s="58"/>
      <c r="AO16" s="66"/>
      <c r="AP16" s="66"/>
      <c r="AQ16" s="67"/>
      <c r="AR16" s="362">
        <f t="shared" si="0"/>
        <v>0</v>
      </c>
      <c r="AS16" s="366"/>
      <c r="AT16" s="371">
        <v>2</v>
      </c>
      <c r="AU16" s="38"/>
      <c r="AV16" s="38"/>
    </row>
    <row r="17" spans="1:48" ht="12" customHeight="1">
      <c r="A17" s="233"/>
      <c r="B17" s="234"/>
      <c r="C17" s="235"/>
      <c r="D17" s="6" t="s">
        <v>130</v>
      </c>
      <c r="E17" s="3"/>
      <c r="F17" s="112"/>
      <c r="G17" s="112"/>
      <c r="H17" s="210"/>
      <c r="I17" s="27">
        <v>20</v>
      </c>
      <c r="J17" s="28"/>
      <c r="K17" s="28"/>
      <c r="L17" s="28"/>
      <c r="M17" s="28"/>
      <c r="N17" s="29"/>
      <c r="O17" s="28"/>
      <c r="P17" s="132"/>
      <c r="Q17" s="48"/>
      <c r="R17" s="54"/>
      <c r="S17" s="28"/>
      <c r="T17" s="132"/>
      <c r="U17" s="132"/>
      <c r="V17" s="48"/>
      <c r="W17" s="29"/>
      <c r="X17" s="54"/>
      <c r="Y17" s="28">
        <v>24</v>
      </c>
      <c r="Z17" s="28"/>
      <c r="AA17" s="28"/>
      <c r="AB17" s="29"/>
      <c r="AC17" s="132"/>
      <c r="AD17" s="132"/>
      <c r="AE17" s="48"/>
      <c r="AF17" s="27"/>
      <c r="AG17" s="28"/>
      <c r="AH17" s="28"/>
      <c r="AI17" s="27"/>
      <c r="AJ17" s="28"/>
      <c r="AK17" s="28"/>
      <c r="AL17" s="28"/>
      <c r="AM17" s="29"/>
      <c r="AN17" s="58"/>
      <c r="AO17" s="66"/>
      <c r="AP17" s="66"/>
      <c r="AQ17" s="67"/>
      <c r="AR17" s="362">
        <f>SUM(AN17:AQ17)</f>
        <v>0</v>
      </c>
      <c r="AS17" s="366"/>
      <c r="AT17" s="371">
        <v>2</v>
      </c>
      <c r="AU17" s="38"/>
      <c r="AV17" s="38"/>
    </row>
    <row r="18" spans="1:48" ht="12" customHeight="1">
      <c r="A18" s="233"/>
      <c r="B18" s="234"/>
      <c r="C18" s="235"/>
      <c r="D18" s="237" t="s">
        <v>150</v>
      </c>
      <c r="E18" s="3"/>
      <c r="F18" s="116"/>
      <c r="G18" s="116"/>
      <c r="H18" s="390"/>
      <c r="I18" s="391"/>
      <c r="J18" s="392"/>
      <c r="K18" s="392"/>
      <c r="L18" s="392"/>
      <c r="M18" s="392"/>
      <c r="N18" s="393"/>
      <c r="O18" s="392"/>
      <c r="P18" s="394"/>
      <c r="Q18" s="395"/>
      <c r="R18" s="396"/>
      <c r="S18" s="392"/>
      <c r="T18" s="394"/>
      <c r="U18" s="394"/>
      <c r="V18" s="395"/>
      <c r="W18" s="393"/>
      <c r="X18" s="396"/>
      <c r="Y18" s="392"/>
      <c r="Z18" s="392"/>
      <c r="AA18" s="392"/>
      <c r="AB18" s="393"/>
      <c r="AC18" s="394"/>
      <c r="AD18" s="394"/>
      <c r="AE18" s="395"/>
      <c r="AF18" s="391"/>
      <c r="AG18" s="392"/>
      <c r="AH18" s="392"/>
      <c r="AI18" s="391"/>
      <c r="AJ18" s="392"/>
      <c r="AK18" s="392"/>
      <c r="AL18" s="392"/>
      <c r="AM18" s="393"/>
      <c r="AN18" s="397"/>
      <c r="AO18" s="398"/>
      <c r="AP18" s="398"/>
      <c r="AQ18" s="399"/>
      <c r="AR18" s="387"/>
      <c r="AS18" s="388"/>
      <c r="AT18" s="389"/>
      <c r="AU18" s="38"/>
      <c r="AV18" s="38"/>
    </row>
    <row r="19" spans="1:48" ht="12" customHeight="1">
      <c r="A19" s="233"/>
      <c r="B19" s="234"/>
      <c r="C19" s="235"/>
      <c r="D19" s="4" t="s">
        <v>137</v>
      </c>
      <c r="E19" s="3"/>
      <c r="F19" s="112">
        <v>40546</v>
      </c>
      <c r="G19" s="112">
        <v>40602</v>
      </c>
      <c r="H19" s="210">
        <v>8</v>
      </c>
      <c r="I19" s="27">
        <v>40</v>
      </c>
      <c r="J19" s="28"/>
      <c r="K19" s="28"/>
      <c r="L19" s="28"/>
      <c r="M19" s="28"/>
      <c r="N19" s="29"/>
      <c r="O19" s="28"/>
      <c r="P19" s="132"/>
      <c r="Q19" s="48"/>
      <c r="R19" s="54"/>
      <c r="S19" s="28"/>
      <c r="T19" s="132"/>
      <c r="U19" s="132"/>
      <c r="V19" s="48"/>
      <c r="W19" s="29"/>
      <c r="X19" s="54"/>
      <c r="Y19" s="28"/>
      <c r="Z19" s="28"/>
      <c r="AA19" s="28"/>
      <c r="AB19" s="29"/>
      <c r="AC19" s="132"/>
      <c r="AD19" s="132"/>
      <c r="AE19" s="48"/>
      <c r="AF19" s="27"/>
      <c r="AG19" s="28"/>
      <c r="AH19" s="28"/>
      <c r="AI19" s="27"/>
      <c r="AJ19" s="28"/>
      <c r="AK19" s="28"/>
      <c r="AL19" s="28"/>
      <c r="AM19" s="29"/>
      <c r="AN19" s="120"/>
      <c r="AO19" s="126"/>
      <c r="AP19" s="122"/>
      <c r="AQ19" s="67"/>
      <c r="AR19" s="362">
        <f aca="true" t="shared" si="1" ref="AR19:AR31">SUM(AN19:AQ19)</f>
        <v>0</v>
      </c>
      <c r="AS19" s="366"/>
      <c r="AT19" s="371">
        <v>2</v>
      </c>
      <c r="AU19" s="38"/>
      <c r="AV19" s="38"/>
    </row>
    <row r="20" spans="1:48" ht="12" customHeight="1">
      <c r="A20" s="233"/>
      <c r="B20" s="234"/>
      <c r="C20" s="235"/>
      <c r="D20" s="4" t="s">
        <v>138</v>
      </c>
      <c r="E20" s="3"/>
      <c r="F20" s="112">
        <v>40602</v>
      </c>
      <c r="G20" s="112">
        <v>40686</v>
      </c>
      <c r="H20" s="210">
        <v>12</v>
      </c>
      <c r="I20" s="27">
        <v>40</v>
      </c>
      <c r="J20" s="28"/>
      <c r="K20" s="28"/>
      <c r="L20" s="28"/>
      <c r="M20" s="28"/>
      <c r="N20" s="29"/>
      <c r="O20" s="28"/>
      <c r="P20" s="132"/>
      <c r="Q20" s="48"/>
      <c r="R20" s="54"/>
      <c r="S20" s="28"/>
      <c r="T20" s="132"/>
      <c r="U20" s="132"/>
      <c r="V20" s="48"/>
      <c r="W20" s="29"/>
      <c r="X20" s="54"/>
      <c r="Y20" s="28"/>
      <c r="Z20" s="28"/>
      <c r="AA20" s="28"/>
      <c r="AB20" s="29"/>
      <c r="AC20" s="132"/>
      <c r="AD20" s="132"/>
      <c r="AE20" s="48"/>
      <c r="AF20" s="27"/>
      <c r="AG20" s="28"/>
      <c r="AH20" s="28"/>
      <c r="AI20" s="27"/>
      <c r="AJ20" s="28"/>
      <c r="AK20" s="28"/>
      <c r="AL20" s="28"/>
      <c r="AM20" s="29"/>
      <c r="AN20" s="120"/>
      <c r="AO20" s="126"/>
      <c r="AP20" s="122">
        <v>1</v>
      </c>
      <c r="AQ20" s="67"/>
      <c r="AR20" s="362">
        <f t="shared" si="1"/>
        <v>1</v>
      </c>
      <c r="AS20" s="366"/>
      <c r="AT20" s="371">
        <v>2</v>
      </c>
      <c r="AU20" s="38"/>
      <c r="AV20" s="38"/>
    </row>
    <row r="21" spans="1:48" ht="12" customHeight="1">
      <c r="A21" s="233"/>
      <c r="B21" s="234"/>
      <c r="C21" s="235"/>
      <c r="D21" s="4" t="s">
        <v>97</v>
      </c>
      <c r="E21" s="3"/>
      <c r="F21" s="112">
        <v>40602</v>
      </c>
      <c r="G21" s="112">
        <v>40686</v>
      </c>
      <c r="H21" s="210">
        <v>12</v>
      </c>
      <c r="I21" s="27"/>
      <c r="J21" s="28"/>
      <c r="K21" s="28"/>
      <c r="L21" s="28"/>
      <c r="M21" s="28"/>
      <c r="N21" s="29"/>
      <c r="O21" s="28"/>
      <c r="P21" s="132"/>
      <c r="Q21" s="48"/>
      <c r="R21" s="54"/>
      <c r="S21" s="28"/>
      <c r="T21" s="132"/>
      <c r="U21" s="132"/>
      <c r="V21" s="48"/>
      <c r="W21" s="29"/>
      <c r="X21" s="54"/>
      <c r="Y21" s="28"/>
      <c r="Z21" s="28"/>
      <c r="AA21" s="28"/>
      <c r="AB21" s="29"/>
      <c r="AC21" s="132"/>
      <c r="AD21" s="132"/>
      <c r="AE21" s="48"/>
      <c r="AF21" s="27"/>
      <c r="AG21" s="28"/>
      <c r="AH21" s="28"/>
      <c r="AI21" s="27"/>
      <c r="AJ21" s="28"/>
      <c r="AK21" s="28"/>
      <c r="AL21" s="28"/>
      <c r="AM21" s="29"/>
      <c r="AN21" s="120">
        <v>50</v>
      </c>
      <c r="AO21" s="126"/>
      <c r="AP21" s="122"/>
      <c r="AQ21" s="67"/>
      <c r="AR21" s="362">
        <f t="shared" si="1"/>
        <v>50</v>
      </c>
      <c r="AS21" s="366"/>
      <c r="AT21" s="371">
        <v>2</v>
      </c>
      <c r="AU21" s="38"/>
      <c r="AV21" s="38"/>
    </row>
    <row r="22" spans="1:48" ht="12" customHeight="1">
      <c r="A22" s="233"/>
      <c r="B22" s="234"/>
      <c r="C22" s="235"/>
      <c r="D22" s="4" t="s">
        <v>96</v>
      </c>
      <c r="E22" s="3"/>
      <c r="F22" s="112">
        <v>40602</v>
      </c>
      <c r="G22" s="112">
        <v>40686</v>
      </c>
      <c r="H22" s="210">
        <v>12</v>
      </c>
      <c r="I22" s="27"/>
      <c r="J22" s="28"/>
      <c r="K22" s="28"/>
      <c r="L22" s="28"/>
      <c r="M22" s="28"/>
      <c r="N22" s="29"/>
      <c r="O22" s="28"/>
      <c r="P22" s="132"/>
      <c r="Q22" s="48"/>
      <c r="R22" s="54"/>
      <c r="S22" s="28"/>
      <c r="T22" s="132"/>
      <c r="U22" s="132"/>
      <c r="V22" s="48"/>
      <c r="W22" s="29"/>
      <c r="X22" s="54"/>
      <c r="Y22" s="28"/>
      <c r="Z22" s="28"/>
      <c r="AA22" s="28"/>
      <c r="AB22" s="29"/>
      <c r="AC22" s="132"/>
      <c r="AD22" s="132"/>
      <c r="AE22" s="48"/>
      <c r="AF22" s="27"/>
      <c r="AG22" s="28"/>
      <c r="AH22" s="28"/>
      <c r="AI22" s="27"/>
      <c r="AJ22" s="28"/>
      <c r="AK22" s="28"/>
      <c r="AL22" s="28"/>
      <c r="AM22" s="29"/>
      <c r="AN22" s="120">
        <v>35</v>
      </c>
      <c r="AO22" s="126">
        <v>0</v>
      </c>
      <c r="AP22" s="122"/>
      <c r="AQ22" s="67"/>
      <c r="AR22" s="362">
        <f t="shared" si="1"/>
        <v>35</v>
      </c>
      <c r="AS22" s="366"/>
      <c r="AT22" s="371">
        <v>2</v>
      </c>
      <c r="AU22" s="38"/>
      <c r="AV22" s="38"/>
    </row>
    <row r="23" spans="1:48" ht="12" customHeight="1">
      <c r="A23" s="233"/>
      <c r="B23" s="234"/>
      <c r="C23" s="235"/>
      <c r="D23" s="4" t="s">
        <v>98</v>
      </c>
      <c r="E23" s="3"/>
      <c r="F23" s="112">
        <v>40602</v>
      </c>
      <c r="G23" s="112">
        <v>40686</v>
      </c>
      <c r="H23" s="210">
        <v>12</v>
      </c>
      <c r="I23" s="27"/>
      <c r="J23" s="28"/>
      <c r="K23" s="28"/>
      <c r="L23" s="28"/>
      <c r="M23" s="28"/>
      <c r="N23" s="29"/>
      <c r="O23" s="28"/>
      <c r="P23" s="132"/>
      <c r="Q23" s="48"/>
      <c r="R23" s="54"/>
      <c r="S23" s="28"/>
      <c r="T23" s="132"/>
      <c r="U23" s="132"/>
      <c r="V23" s="48"/>
      <c r="W23" s="29"/>
      <c r="X23" s="54"/>
      <c r="Y23" s="28"/>
      <c r="Z23" s="28"/>
      <c r="AA23" s="28"/>
      <c r="AB23" s="29"/>
      <c r="AC23" s="132"/>
      <c r="AD23" s="132"/>
      <c r="AE23" s="48"/>
      <c r="AF23" s="27"/>
      <c r="AG23" s="28"/>
      <c r="AH23" s="28"/>
      <c r="AI23" s="27"/>
      <c r="AJ23" s="28"/>
      <c r="AK23" s="28"/>
      <c r="AL23" s="28"/>
      <c r="AM23" s="29"/>
      <c r="AN23" s="120">
        <v>0</v>
      </c>
      <c r="AO23" s="126">
        <f>Worksheet!F28</f>
        <v>17.14944</v>
      </c>
      <c r="AP23" s="122"/>
      <c r="AQ23" s="67"/>
      <c r="AR23" s="362">
        <f t="shared" si="1"/>
        <v>17.14944</v>
      </c>
      <c r="AS23" s="366"/>
      <c r="AT23" s="371">
        <v>4</v>
      </c>
      <c r="AU23" s="38"/>
      <c r="AV23" s="38"/>
    </row>
    <row r="24" spans="1:48" ht="12" customHeight="1">
      <c r="A24" s="233"/>
      <c r="B24" s="234"/>
      <c r="C24" s="235"/>
      <c r="D24" s="4" t="s">
        <v>46</v>
      </c>
      <c r="E24" s="3"/>
      <c r="F24" s="112">
        <v>40602</v>
      </c>
      <c r="G24" s="112">
        <v>40686</v>
      </c>
      <c r="H24" s="210">
        <v>12</v>
      </c>
      <c r="I24" s="27"/>
      <c r="J24" s="28"/>
      <c r="K24" s="28"/>
      <c r="L24" s="28"/>
      <c r="M24" s="28"/>
      <c r="N24" s="29"/>
      <c r="O24" s="28"/>
      <c r="P24" s="132"/>
      <c r="Q24" s="48"/>
      <c r="R24" s="54"/>
      <c r="S24" s="28"/>
      <c r="T24" s="132"/>
      <c r="U24" s="132"/>
      <c r="V24" s="48"/>
      <c r="W24" s="29"/>
      <c r="X24" s="54"/>
      <c r="Y24" s="28"/>
      <c r="Z24" s="28"/>
      <c r="AA24" s="28"/>
      <c r="AB24" s="29"/>
      <c r="AC24" s="132"/>
      <c r="AD24" s="132"/>
      <c r="AE24" s="48"/>
      <c r="AF24" s="27"/>
      <c r="AG24" s="28"/>
      <c r="AH24" s="28"/>
      <c r="AI24" s="27"/>
      <c r="AJ24" s="28"/>
      <c r="AK24" s="28"/>
      <c r="AL24" s="28"/>
      <c r="AM24" s="29"/>
      <c r="AN24" s="120">
        <f>Worksheet!H29</f>
        <v>60.21791999999999</v>
      </c>
      <c r="AO24" s="126"/>
      <c r="AP24" s="122"/>
      <c r="AQ24" s="67"/>
      <c r="AR24" s="362">
        <f t="shared" si="1"/>
        <v>60.21791999999999</v>
      </c>
      <c r="AS24" s="366"/>
      <c r="AT24" s="371">
        <v>4</v>
      </c>
      <c r="AU24" s="38"/>
      <c r="AV24" s="38"/>
    </row>
    <row r="25" spans="1:48" ht="12" customHeight="1">
      <c r="A25" s="233"/>
      <c r="B25" s="234"/>
      <c r="C25" s="235"/>
      <c r="D25" s="4" t="s">
        <v>47</v>
      </c>
      <c r="E25" s="3"/>
      <c r="F25" s="112">
        <v>40602</v>
      </c>
      <c r="G25" s="112">
        <v>40686</v>
      </c>
      <c r="H25" s="210">
        <v>12</v>
      </c>
      <c r="I25" s="27"/>
      <c r="J25" s="28"/>
      <c r="K25" s="28"/>
      <c r="L25" s="28"/>
      <c r="M25" s="28"/>
      <c r="N25" s="29"/>
      <c r="O25" s="28"/>
      <c r="P25" s="132"/>
      <c r="Q25" s="48"/>
      <c r="R25" s="54"/>
      <c r="S25" s="28"/>
      <c r="T25" s="132"/>
      <c r="U25" s="132"/>
      <c r="V25" s="48"/>
      <c r="W25" s="29"/>
      <c r="X25" s="54"/>
      <c r="Y25" s="28"/>
      <c r="Z25" s="28"/>
      <c r="AA25" s="28"/>
      <c r="AB25" s="29"/>
      <c r="AC25" s="132"/>
      <c r="AD25" s="132"/>
      <c r="AE25" s="48"/>
      <c r="AF25" s="27"/>
      <c r="AG25" s="28"/>
      <c r="AH25" s="28"/>
      <c r="AI25" s="27"/>
      <c r="AJ25" s="28"/>
      <c r="AK25" s="28"/>
      <c r="AL25" s="28"/>
      <c r="AM25" s="29"/>
      <c r="AN25" s="120">
        <v>0</v>
      </c>
      <c r="AO25" s="126">
        <v>40</v>
      </c>
      <c r="AP25" s="122"/>
      <c r="AQ25" s="67"/>
      <c r="AR25" s="362">
        <f t="shared" si="1"/>
        <v>40</v>
      </c>
      <c r="AS25" s="366"/>
      <c r="AT25" s="371">
        <v>4</v>
      </c>
      <c r="AU25" s="38"/>
      <c r="AV25" s="38"/>
    </row>
    <row r="26" spans="1:48" ht="12" customHeight="1">
      <c r="A26" s="233"/>
      <c r="B26" s="234"/>
      <c r="C26" s="235"/>
      <c r="D26" s="4" t="s">
        <v>48</v>
      </c>
      <c r="E26" s="3"/>
      <c r="F26" s="112">
        <v>40602</v>
      </c>
      <c r="G26" s="112">
        <v>40686</v>
      </c>
      <c r="H26" s="210">
        <v>12</v>
      </c>
      <c r="I26" s="27"/>
      <c r="J26" s="28"/>
      <c r="K26" s="28"/>
      <c r="L26" s="28"/>
      <c r="M26" s="28"/>
      <c r="N26" s="29"/>
      <c r="O26" s="28"/>
      <c r="P26" s="132"/>
      <c r="Q26" s="48"/>
      <c r="R26" s="54"/>
      <c r="S26" s="28"/>
      <c r="T26" s="132"/>
      <c r="U26" s="132"/>
      <c r="V26" s="48"/>
      <c r="W26" s="29"/>
      <c r="X26" s="54"/>
      <c r="Y26" s="28"/>
      <c r="Z26" s="28"/>
      <c r="AA26" s="28"/>
      <c r="AB26" s="29"/>
      <c r="AC26" s="132"/>
      <c r="AD26" s="132"/>
      <c r="AE26" s="48"/>
      <c r="AF26" s="27"/>
      <c r="AG26" s="28"/>
      <c r="AH26" s="28"/>
      <c r="AI26" s="27"/>
      <c r="AJ26" s="28"/>
      <c r="AK26" s="28"/>
      <c r="AL26" s="28"/>
      <c r="AM26" s="29"/>
      <c r="AN26" s="120">
        <v>10</v>
      </c>
      <c r="AO26" s="126">
        <v>0</v>
      </c>
      <c r="AP26" s="122"/>
      <c r="AQ26" s="67"/>
      <c r="AR26" s="362">
        <f t="shared" si="1"/>
        <v>10</v>
      </c>
      <c r="AS26" s="366"/>
      <c r="AT26" s="371">
        <v>4</v>
      </c>
      <c r="AU26" s="38"/>
      <c r="AV26" s="38"/>
    </row>
    <row r="27" spans="1:48" ht="12" customHeight="1">
      <c r="A27" s="233"/>
      <c r="B27" s="234"/>
      <c r="C27" s="235"/>
      <c r="D27" s="4" t="s">
        <v>136</v>
      </c>
      <c r="E27" s="3"/>
      <c r="F27" s="112">
        <v>40602</v>
      </c>
      <c r="G27" s="112">
        <v>40686</v>
      </c>
      <c r="H27" s="210">
        <v>12</v>
      </c>
      <c r="I27" s="27"/>
      <c r="J27" s="28"/>
      <c r="K27" s="28"/>
      <c r="L27" s="28"/>
      <c r="M27" s="28"/>
      <c r="N27" s="29"/>
      <c r="O27" s="28"/>
      <c r="P27" s="132"/>
      <c r="Q27" s="48"/>
      <c r="R27" s="54"/>
      <c r="S27" s="28"/>
      <c r="T27" s="132"/>
      <c r="U27" s="132"/>
      <c r="V27" s="48"/>
      <c r="W27" s="29"/>
      <c r="X27" s="54"/>
      <c r="Y27" s="28"/>
      <c r="Z27" s="28"/>
      <c r="AA27" s="28"/>
      <c r="AB27" s="29"/>
      <c r="AC27" s="132"/>
      <c r="AD27" s="132"/>
      <c r="AE27" s="48"/>
      <c r="AF27" s="27"/>
      <c r="AG27" s="28"/>
      <c r="AH27" s="28"/>
      <c r="AI27" s="27"/>
      <c r="AJ27" s="28"/>
      <c r="AK27" s="28"/>
      <c r="AL27" s="28"/>
      <c r="AM27" s="29"/>
      <c r="AN27" s="120">
        <v>0</v>
      </c>
      <c r="AO27" s="126">
        <v>16</v>
      </c>
      <c r="AP27" s="122"/>
      <c r="AQ27" s="67"/>
      <c r="AR27" s="362">
        <f t="shared" si="1"/>
        <v>16</v>
      </c>
      <c r="AS27" s="366"/>
      <c r="AT27" s="371">
        <v>4</v>
      </c>
      <c r="AU27" s="38"/>
      <c r="AV27" s="38"/>
    </row>
    <row r="28" spans="1:48" ht="12" customHeight="1">
      <c r="A28" s="233"/>
      <c r="B28" s="234"/>
      <c r="C28" s="235"/>
      <c r="D28" s="4" t="s">
        <v>94</v>
      </c>
      <c r="E28" s="3"/>
      <c r="F28" s="112">
        <v>40602</v>
      </c>
      <c r="G28" s="112">
        <v>40686</v>
      </c>
      <c r="H28" s="210">
        <v>12</v>
      </c>
      <c r="I28" s="27"/>
      <c r="J28" s="28"/>
      <c r="K28" s="28"/>
      <c r="L28" s="28"/>
      <c r="M28" s="28"/>
      <c r="N28" s="29"/>
      <c r="O28" s="28"/>
      <c r="P28" s="132"/>
      <c r="Q28" s="48"/>
      <c r="R28" s="54"/>
      <c r="S28" s="28"/>
      <c r="T28" s="132"/>
      <c r="U28" s="132"/>
      <c r="V28" s="48"/>
      <c r="W28" s="29"/>
      <c r="X28" s="54"/>
      <c r="Y28" s="28"/>
      <c r="Z28" s="28"/>
      <c r="AA28" s="28"/>
      <c r="AB28" s="29"/>
      <c r="AC28" s="132"/>
      <c r="AD28" s="132"/>
      <c r="AE28" s="48"/>
      <c r="AF28" s="27"/>
      <c r="AG28" s="28"/>
      <c r="AH28" s="28"/>
      <c r="AI28" s="27"/>
      <c r="AJ28" s="28"/>
      <c r="AK28" s="28"/>
      <c r="AL28" s="28"/>
      <c r="AM28" s="29"/>
      <c r="AN28" s="120">
        <v>7</v>
      </c>
      <c r="AO28" s="126">
        <v>0</v>
      </c>
      <c r="AP28" s="122"/>
      <c r="AQ28" s="67"/>
      <c r="AR28" s="362">
        <f t="shared" si="1"/>
        <v>7</v>
      </c>
      <c r="AS28" s="366"/>
      <c r="AT28" s="371">
        <v>6</v>
      </c>
      <c r="AU28" s="38"/>
      <c r="AV28" s="38"/>
    </row>
    <row r="29" spans="1:48" ht="12" customHeight="1">
      <c r="A29" s="233"/>
      <c r="B29" s="234"/>
      <c r="C29" s="235"/>
      <c r="D29" s="4" t="s">
        <v>167</v>
      </c>
      <c r="E29" s="3"/>
      <c r="F29" s="112">
        <v>40602</v>
      </c>
      <c r="G29" s="112">
        <v>40686</v>
      </c>
      <c r="H29" s="210">
        <v>12</v>
      </c>
      <c r="I29" s="27"/>
      <c r="J29" s="28"/>
      <c r="K29" s="28"/>
      <c r="L29" s="28"/>
      <c r="M29" s="28"/>
      <c r="N29" s="29"/>
      <c r="O29" s="28"/>
      <c r="P29" s="132"/>
      <c r="Q29" s="48"/>
      <c r="R29" s="54"/>
      <c r="S29" s="28"/>
      <c r="T29" s="132"/>
      <c r="U29" s="132"/>
      <c r="V29" s="48"/>
      <c r="W29" s="29"/>
      <c r="X29" s="54"/>
      <c r="Y29" s="28"/>
      <c r="Z29" s="28"/>
      <c r="AA29" s="28"/>
      <c r="AB29" s="29"/>
      <c r="AC29" s="132"/>
      <c r="AD29" s="132"/>
      <c r="AE29" s="48"/>
      <c r="AF29" s="27"/>
      <c r="AG29" s="28"/>
      <c r="AH29" s="28"/>
      <c r="AI29" s="27"/>
      <c r="AJ29" s="28"/>
      <c r="AK29" s="28"/>
      <c r="AL29" s="28"/>
      <c r="AM29" s="29"/>
      <c r="AN29" s="58"/>
      <c r="AO29" s="66">
        <v>25</v>
      </c>
      <c r="AP29" s="122"/>
      <c r="AQ29" s="67"/>
      <c r="AR29" s="362">
        <f t="shared" si="1"/>
        <v>25</v>
      </c>
      <c r="AS29" s="366"/>
      <c r="AT29" s="371">
        <v>2</v>
      </c>
      <c r="AU29" s="38"/>
      <c r="AV29" s="38"/>
    </row>
    <row r="30" spans="1:48" ht="12" customHeight="1">
      <c r="A30" s="233"/>
      <c r="B30" s="234"/>
      <c r="C30" s="235"/>
      <c r="D30" s="4" t="s">
        <v>95</v>
      </c>
      <c r="E30" s="3"/>
      <c r="F30" s="112">
        <v>40602</v>
      </c>
      <c r="G30" s="112">
        <v>40686</v>
      </c>
      <c r="H30" s="210">
        <v>12</v>
      </c>
      <c r="I30" s="27"/>
      <c r="J30" s="28"/>
      <c r="K30" s="28"/>
      <c r="L30" s="28"/>
      <c r="M30" s="28"/>
      <c r="N30" s="29"/>
      <c r="O30" s="28"/>
      <c r="P30" s="132"/>
      <c r="Q30" s="48"/>
      <c r="R30" s="54"/>
      <c r="S30" s="28"/>
      <c r="T30" s="132"/>
      <c r="U30" s="132"/>
      <c r="V30" s="48"/>
      <c r="W30" s="29"/>
      <c r="X30" s="54"/>
      <c r="Y30" s="28"/>
      <c r="Z30" s="28"/>
      <c r="AA30" s="28"/>
      <c r="AB30" s="29"/>
      <c r="AC30" s="132"/>
      <c r="AD30" s="132"/>
      <c r="AE30" s="48"/>
      <c r="AF30" s="27"/>
      <c r="AG30" s="28"/>
      <c r="AH30" s="28"/>
      <c r="AI30" s="27"/>
      <c r="AJ30" s="28"/>
      <c r="AK30" s="28"/>
      <c r="AL30" s="28"/>
      <c r="AM30" s="29"/>
      <c r="AN30" s="58">
        <v>5</v>
      </c>
      <c r="AO30" s="66"/>
      <c r="AP30" s="122"/>
      <c r="AQ30" s="67"/>
      <c r="AR30" s="362">
        <f t="shared" si="1"/>
        <v>5</v>
      </c>
      <c r="AS30" s="366"/>
      <c r="AT30" s="371">
        <v>2</v>
      </c>
      <c r="AU30" s="38"/>
      <c r="AV30" s="38"/>
    </row>
    <row r="31" spans="1:48" ht="12" customHeight="1">
      <c r="A31" s="233"/>
      <c r="B31" s="234"/>
      <c r="C31" s="235"/>
      <c r="D31" s="4" t="s">
        <v>49</v>
      </c>
      <c r="E31" s="3"/>
      <c r="F31" s="112">
        <v>40602</v>
      </c>
      <c r="G31" s="112">
        <v>40686</v>
      </c>
      <c r="H31" s="210">
        <v>12</v>
      </c>
      <c r="I31" s="27"/>
      <c r="J31" s="28"/>
      <c r="K31" s="28"/>
      <c r="L31" s="28"/>
      <c r="M31" s="28"/>
      <c r="N31" s="29"/>
      <c r="O31" s="28"/>
      <c r="P31" s="132"/>
      <c r="Q31" s="48"/>
      <c r="R31" s="54"/>
      <c r="S31" s="28"/>
      <c r="T31" s="132"/>
      <c r="U31" s="132"/>
      <c r="V31" s="48"/>
      <c r="W31" s="29"/>
      <c r="X31" s="54"/>
      <c r="Y31" s="28"/>
      <c r="Z31" s="28"/>
      <c r="AA31" s="28"/>
      <c r="AB31" s="29"/>
      <c r="AC31" s="132"/>
      <c r="AD31" s="132"/>
      <c r="AE31" s="48"/>
      <c r="AF31" s="27"/>
      <c r="AG31" s="28"/>
      <c r="AH31" s="28"/>
      <c r="AI31" s="27"/>
      <c r="AJ31" s="28"/>
      <c r="AK31" s="28"/>
      <c r="AL31" s="28"/>
      <c r="AM31" s="29"/>
      <c r="AN31" s="58">
        <v>5</v>
      </c>
      <c r="AO31" s="66"/>
      <c r="AP31" s="122"/>
      <c r="AQ31" s="67"/>
      <c r="AR31" s="362">
        <f t="shared" si="1"/>
        <v>5</v>
      </c>
      <c r="AS31" s="366"/>
      <c r="AT31" s="371">
        <v>2</v>
      </c>
      <c r="AU31" s="38"/>
      <c r="AV31" s="38"/>
    </row>
    <row r="32" spans="1:48" ht="12" customHeight="1">
      <c r="A32" s="233"/>
      <c r="B32" s="234"/>
      <c r="C32" s="235"/>
      <c r="D32" s="6"/>
      <c r="E32" s="3"/>
      <c r="F32" s="112"/>
      <c r="G32" s="112"/>
      <c r="H32" s="210"/>
      <c r="I32" s="27"/>
      <c r="J32" s="28"/>
      <c r="K32" s="28"/>
      <c r="L32" s="28"/>
      <c r="M32" s="28"/>
      <c r="N32" s="29"/>
      <c r="O32" s="28"/>
      <c r="P32" s="132"/>
      <c r="Q32" s="48"/>
      <c r="R32" s="54"/>
      <c r="S32" s="28"/>
      <c r="T32" s="132"/>
      <c r="U32" s="132"/>
      <c r="V32" s="48"/>
      <c r="W32" s="29"/>
      <c r="X32" s="54"/>
      <c r="Y32" s="28"/>
      <c r="Z32" s="28"/>
      <c r="AA32" s="28"/>
      <c r="AB32" s="29"/>
      <c r="AC32" s="132"/>
      <c r="AD32" s="132"/>
      <c r="AE32" s="48"/>
      <c r="AF32" s="27"/>
      <c r="AG32" s="28"/>
      <c r="AH32" s="28"/>
      <c r="AI32" s="27"/>
      <c r="AJ32" s="28"/>
      <c r="AK32" s="28"/>
      <c r="AL32" s="28"/>
      <c r="AM32" s="29"/>
      <c r="AN32" s="58"/>
      <c r="AO32" s="66"/>
      <c r="AP32" s="122"/>
      <c r="AQ32" s="67"/>
      <c r="AR32" s="362"/>
      <c r="AS32" s="366"/>
      <c r="AT32" s="371"/>
      <c r="AU32" s="38"/>
      <c r="AV32" s="38"/>
    </row>
    <row r="33" spans="1:48" ht="12" customHeight="1">
      <c r="A33" s="233"/>
      <c r="B33" s="234"/>
      <c r="C33" s="235"/>
      <c r="D33" s="128" t="s">
        <v>50</v>
      </c>
      <c r="E33" s="3"/>
      <c r="F33" s="116"/>
      <c r="G33" s="116"/>
      <c r="H33" s="213"/>
      <c r="I33" s="97"/>
      <c r="J33" s="98"/>
      <c r="K33" s="98"/>
      <c r="L33" s="98"/>
      <c r="M33" s="98"/>
      <c r="N33" s="99"/>
      <c r="O33" s="98"/>
      <c r="P33" s="133"/>
      <c r="Q33" s="101"/>
      <c r="R33" s="100"/>
      <c r="S33" s="98"/>
      <c r="T33" s="133"/>
      <c r="U33" s="133"/>
      <c r="V33" s="101"/>
      <c r="W33" s="99"/>
      <c r="X33" s="100"/>
      <c r="Y33" s="98"/>
      <c r="Z33" s="98"/>
      <c r="AA33" s="98"/>
      <c r="AB33" s="99"/>
      <c r="AC33" s="133"/>
      <c r="AD33" s="133"/>
      <c r="AE33" s="101"/>
      <c r="AF33" s="97"/>
      <c r="AG33" s="98"/>
      <c r="AH33" s="98"/>
      <c r="AI33" s="97"/>
      <c r="AJ33" s="98"/>
      <c r="AK33" s="98"/>
      <c r="AL33" s="98"/>
      <c r="AM33" s="99"/>
      <c r="AN33" s="102"/>
      <c r="AO33" s="103"/>
      <c r="AP33" s="123"/>
      <c r="AQ33" s="104"/>
      <c r="AR33" s="363"/>
      <c r="AS33" s="372"/>
      <c r="AT33" s="373"/>
      <c r="AU33" s="38"/>
      <c r="AV33" s="38"/>
    </row>
    <row r="34" spans="1:48" ht="12" customHeight="1">
      <c r="A34" s="233"/>
      <c r="B34" s="234"/>
      <c r="C34" s="235"/>
      <c r="D34" s="4" t="s">
        <v>135</v>
      </c>
      <c r="E34" s="3"/>
      <c r="F34" s="112"/>
      <c r="G34" s="112"/>
      <c r="H34" s="210"/>
      <c r="I34" s="27"/>
      <c r="J34" s="28"/>
      <c r="K34" s="28"/>
      <c r="L34" s="28"/>
      <c r="M34" s="28"/>
      <c r="N34" s="29"/>
      <c r="O34" s="28"/>
      <c r="P34" s="132"/>
      <c r="Q34" s="48"/>
      <c r="R34" s="54"/>
      <c r="S34" s="28"/>
      <c r="T34" s="132"/>
      <c r="U34" s="132"/>
      <c r="V34" s="48"/>
      <c r="W34" s="29"/>
      <c r="X34" s="54"/>
      <c r="Y34" s="28">
        <v>80</v>
      </c>
      <c r="Z34" s="28"/>
      <c r="AA34" s="28"/>
      <c r="AB34" s="29"/>
      <c r="AC34" s="132"/>
      <c r="AD34" s="132"/>
      <c r="AE34" s="48"/>
      <c r="AF34" s="27"/>
      <c r="AG34" s="28"/>
      <c r="AH34" s="28"/>
      <c r="AI34" s="27"/>
      <c r="AJ34" s="28">
        <v>40</v>
      </c>
      <c r="AK34" s="28"/>
      <c r="AL34" s="28"/>
      <c r="AM34" s="29"/>
      <c r="AN34" s="58"/>
      <c r="AO34" s="66"/>
      <c r="AP34" s="122"/>
      <c r="AQ34" s="67"/>
      <c r="AR34" s="362">
        <f aca="true" t="shared" si="2" ref="AR34:AR39">SUM(AN34:AQ34)</f>
        <v>0</v>
      </c>
      <c r="AS34" s="366"/>
      <c r="AT34" s="371">
        <v>2</v>
      </c>
      <c r="AU34" s="38"/>
      <c r="AV34" s="38"/>
    </row>
    <row r="35" spans="1:48" ht="12" customHeight="1">
      <c r="A35" s="233"/>
      <c r="B35" s="234"/>
      <c r="C35" s="235"/>
      <c r="D35" s="4" t="s">
        <v>58</v>
      </c>
      <c r="E35" s="3"/>
      <c r="F35" s="112"/>
      <c r="G35" s="112"/>
      <c r="H35" s="210"/>
      <c r="I35" s="27"/>
      <c r="J35" s="28"/>
      <c r="K35" s="28"/>
      <c r="L35" s="28"/>
      <c r="M35" s="28"/>
      <c r="N35" s="29"/>
      <c r="O35" s="28"/>
      <c r="P35" s="132"/>
      <c r="Q35" s="48"/>
      <c r="R35" s="54"/>
      <c r="S35" s="28"/>
      <c r="T35" s="132"/>
      <c r="U35" s="132"/>
      <c r="V35" s="48"/>
      <c r="W35" s="29"/>
      <c r="X35" s="54"/>
      <c r="Y35" s="28"/>
      <c r="Z35" s="28"/>
      <c r="AA35" s="28"/>
      <c r="AB35" s="29"/>
      <c r="AC35" s="132"/>
      <c r="AD35" s="132"/>
      <c r="AE35" s="48"/>
      <c r="AF35" s="27"/>
      <c r="AG35" s="28"/>
      <c r="AH35" s="28"/>
      <c r="AI35" s="27">
        <v>80</v>
      </c>
      <c r="AJ35" s="28">
        <v>40</v>
      </c>
      <c r="AK35" s="28"/>
      <c r="AL35" s="28"/>
      <c r="AM35" s="29"/>
      <c r="AN35" s="58">
        <v>1</v>
      </c>
      <c r="AO35" s="66"/>
      <c r="AP35" s="122"/>
      <c r="AQ35" s="67">
        <v>1</v>
      </c>
      <c r="AR35" s="362">
        <f t="shared" si="2"/>
        <v>2</v>
      </c>
      <c r="AS35" s="366"/>
      <c r="AT35" s="371">
        <v>2</v>
      </c>
      <c r="AU35" s="38"/>
      <c r="AV35" s="38"/>
    </row>
    <row r="36" spans="1:48" s="5" customFormat="1" ht="22.5" customHeight="1">
      <c r="A36" s="241"/>
      <c r="B36" s="242"/>
      <c r="C36" s="243"/>
      <c r="D36" s="6" t="s">
        <v>60</v>
      </c>
      <c r="E36" s="10"/>
      <c r="F36" s="117"/>
      <c r="G36" s="117"/>
      <c r="H36" s="214"/>
      <c r="I36" s="86"/>
      <c r="J36" s="87"/>
      <c r="K36" s="87"/>
      <c r="L36" s="87"/>
      <c r="M36" s="87"/>
      <c r="N36" s="88"/>
      <c r="O36" s="87"/>
      <c r="P36" s="134"/>
      <c r="Q36" s="90"/>
      <c r="R36" s="89"/>
      <c r="S36" s="87"/>
      <c r="T36" s="134"/>
      <c r="U36" s="134"/>
      <c r="V36" s="90"/>
      <c r="W36" s="88"/>
      <c r="X36" s="89"/>
      <c r="Y36" s="87"/>
      <c r="Z36" s="87"/>
      <c r="AA36" s="87"/>
      <c r="AB36" s="88"/>
      <c r="AC36" s="134"/>
      <c r="AD36" s="134"/>
      <c r="AE36" s="90"/>
      <c r="AF36" s="86"/>
      <c r="AG36" s="87"/>
      <c r="AH36" s="87"/>
      <c r="AI36" s="86"/>
      <c r="AJ36" s="87"/>
      <c r="AK36" s="87">
        <v>432</v>
      </c>
      <c r="AL36" s="87"/>
      <c r="AM36" s="88">
        <v>288</v>
      </c>
      <c r="AN36" s="91">
        <v>5</v>
      </c>
      <c r="AO36" s="92"/>
      <c r="AP36" s="124"/>
      <c r="AQ36" s="93">
        <v>2</v>
      </c>
      <c r="AR36" s="362">
        <f t="shared" si="2"/>
        <v>7</v>
      </c>
      <c r="AS36" s="368"/>
      <c r="AT36" s="371">
        <v>2</v>
      </c>
      <c r="AU36" s="346"/>
      <c r="AV36" s="346"/>
    </row>
    <row r="37" spans="1:48" ht="12" customHeight="1">
      <c r="A37" s="233"/>
      <c r="B37" s="234"/>
      <c r="C37" s="235"/>
      <c r="D37" s="4" t="s">
        <v>59</v>
      </c>
      <c r="E37" s="3"/>
      <c r="F37" s="112"/>
      <c r="G37" s="112"/>
      <c r="H37" s="210"/>
      <c r="I37" s="27"/>
      <c r="J37" s="28"/>
      <c r="K37" s="28"/>
      <c r="L37" s="28"/>
      <c r="M37" s="28"/>
      <c r="N37" s="29"/>
      <c r="O37" s="28"/>
      <c r="P37" s="132"/>
      <c r="Q37" s="48"/>
      <c r="R37" s="54"/>
      <c r="S37" s="28"/>
      <c r="T37" s="132"/>
      <c r="U37" s="132"/>
      <c r="V37" s="48"/>
      <c r="W37" s="29"/>
      <c r="X37" s="54"/>
      <c r="Y37" s="28"/>
      <c r="Z37" s="28"/>
      <c r="AA37" s="28"/>
      <c r="AB37" s="29"/>
      <c r="AC37" s="132"/>
      <c r="AD37" s="132"/>
      <c r="AE37" s="48"/>
      <c r="AF37" s="27"/>
      <c r="AG37" s="28"/>
      <c r="AH37" s="28"/>
      <c r="AI37" s="27">
        <v>240</v>
      </c>
      <c r="AJ37" s="28"/>
      <c r="AK37" s="28"/>
      <c r="AL37" s="28"/>
      <c r="AM37" s="29"/>
      <c r="AN37" s="58"/>
      <c r="AO37" s="66"/>
      <c r="AP37" s="122"/>
      <c r="AQ37" s="67">
        <v>0.5</v>
      </c>
      <c r="AR37" s="362">
        <f t="shared" si="2"/>
        <v>0.5</v>
      </c>
      <c r="AS37" s="366"/>
      <c r="AT37" s="371">
        <v>2</v>
      </c>
      <c r="AU37" s="38"/>
      <c r="AV37" s="38"/>
    </row>
    <row r="38" spans="1:48" ht="12" customHeight="1">
      <c r="A38" s="233"/>
      <c r="B38" s="234"/>
      <c r="C38" s="235"/>
      <c r="D38" s="4" t="s">
        <v>57</v>
      </c>
      <c r="E38" s="3"/>
      <c r="F38" s="112"/>
      <c r="G38" s="112"/>
      <c r="H38" s="210"/>
      <c r="I38" s="27"/>
      <c r="J38" s="28"/>
      <c r="K38" s="28"/>
      <c r="L38" s="28"/>
      <c r="M38" s="28"/>
      <c r="N38" s="29"/>
      <c r="O38" s="28"/>
      <c r="P38" s="132"/>
      <c r="Q38" s="48"/>
      <c r="R38" s="54"/>
      <c r="S38" s="28"/>
      <c r="T38" s="132"/>
      <c r="U38" s="132"/>
      <c r="V38" s="48"/>
      <c r="W38" s="29"/>
      <c r="X38" s="54"/>
      <c r="Y38" s="28"/>
      <c r="Z38" s="28"/>
      <c r="AA38" s="28"/>
      <c r="AB38" s="29"/>
      <c r="AC38" s="132"/>
      <c r="AD38" s="132"/>
      <c r="AE38" s="48"/>
      <c r="AF38" s="27"/>
      <c r="AG38" s="28"/>
      <c r="AH38" s="28"/>
      <c r="AI38" s="27">
        <v>120</v>
      </c>
      <c r="AJ38" s="28"/>
      <c r="AK38" s="28">
        <v>80</v>
      </c>
      <c r="AL38" s="28"/>
      <c r="AM38" s="29"/>
      <c r="AN38" s="58"/>
      <c r="AO38" s="66"/>
      <c r="AP38" s="122"/>
      <c r="AQ38" s="67"/>
      <c r="AR38" s="362">
        <f t="shared" si="2"/>
        <v>0</v>
      </c>
      <c r="AS38" s="366"/>
      <c r="AT38" s="371">
        <v>2</v>
      </c>
      <c r="AU38" s="38"/>
      <c r="AV38" s="38"/>
    </row>
    <row r="39" spans="1:48" ht="12" customHeight="1">
      <c r="A39" s="233"/>
      <c r="B39" s="234"/>
      <c r="C39" s="235"/>
      <c r="D39" s="6"/>
      <c r="E39" s="3"/>
      <c r="F39" s="112"/>
      <c r="G39" s="112"/>
      <c r="H39" s="210"/>
      <c r="I39" s="27"/>
      <c r="J39" s="28"/>
      <c r="K39" s="28"/>
      <c r="L39" s="28"/>
      <c r="M39" s="28"/>
      <c r="N39" s="29"/>
      <c r="O39" s="28"/>
      <c r="P39" s="132"/>
      <c r="Q39" s="48"/>
      <c r="R39" s="54"/>
      <c r="S39" s="28"/>
      <c r="T39" s="132"/>
      <c r="U39" s="132"/>
      <c r="V39" s="48"/>
      <c r="W39" s="29"/>
      <c r="X39" s="54"/>
      <c r="Y39" s="28"/>
      <c r="Z39" s="28"/>
      <c r="AA39" s="28"/>
      <c r="AB39" s="29"/>
      <c r="AC39" s="132"/>
      <c r="AD39" s="132"/>
      <c r="AE39" s="48"/>
      <c r="AF39" s="27"/>
      <c r="AG39" s="28"/>
      <c r="AH39" s="28"/>
      <c r="AI39" s="27"/>
      <c r="AJ39" s="28"/>
      <c r="AK39" s="28"/>
      <c r="AL39" s="28"/>
      <c r="AM39" s="29"/>
      <c r="AN39" s="58"/>
      <c r="AO39" s="66"/>
      <c r="AP39" s="122"/>
      <c r="AQ39" s="67"/>
      <c r="AR39" s="362">
        <f t="shared" si="2"/>
        <v>0</v>
      </c>
      <c r="AS39" s="366"/>
      <c r="AT39" s="371"/>
      <c r="AU39" s="38"/>
      <c r="AV39" s="38"/>
    </row>
    <row r="40" spans="1:48" ht="12" customHeight="1">
      <c r="A40" s="233"/>
      <c r="B40" s="234"/>
      <c r="C40" s="235"/>
      <c r="D40" s="128" t="s">
        <v>61</v>
      </c>
      <c r="E40" s="3"/>
      <c r="F40" s="116"/>
      <c r="G40" s="116"/>
      <c r="H40" s="213"/>
      <c r="I40" s="97"/>
      <c r="J40" s="98"/>
      <c r="K40" s="98"/>
      <c r="L40" s="98"/>
      <c r="M40" s="98"/>
      <c r="N40" s="99"/>
      <c r="O40" s="98"/>
      <c r="P40" s="133"/>
      <c r="Q40" s="101"/>
      <c r="R40" s="100"/>
      <c r="S40" s="98"/>
      <c r="T40" s="133"/>
      <c r="U40" s="133"/>
      <c r="V40" s="101"/>
      <c r="W40" s="99"/>
      <c r="X40" s="100"/>
      <c r="Y40" s="98"/>
      <c r="Z40" s="98"/>
      <c r="AA40" s="98"/>
      <c r="AB40" s="99"/>
      <c r="AC40" s="133"/>
      <c r="AD40" s="133"/>
      <c r="AE40" s="101"/>
      <c r="AF40" s="97"/>
      <c r="AG40" s="98"/>
      <c r="AH40" s="98"/>
      <c r="AI40" s="97"/>
      <c r="AJ40" s="98"/>
      <c r="AK40" s="98"/>
      <c r="AL40" s="98"/>
      <c r="AM40" s="99"/>
      <c r="AN40" s="102"/>
      <c r="AO40" s="103"/>
      <c r="AP40" s="123"/>
      <c r="AQ40" s="104"/>
      <c r="AR40" s="363"/>
      <c r="AS40" s="372"/>
      <c r="AT40" s="373"/>
      <c r="AU40" s="38"/>
      <c r="AV40" s="38"/>
    </row>
    <row r="41" spans="1:48" ht="12" customHeight="1">
      <c r="A41" s="233"/>
      <c r="B41" s="234"/>
      <c r="C41" s="235"/>
      <c r="D41" s="128" t="s">
        <v>69</v>
      </c>
      <c r="E41" s="3"/>
      <c r="F41" s="112"/>
      <c r="G41" s="112"/>
      <c r="H41" s="213"/>
      <c r="I41" s="97"/>
      <c r="J41" s="98"/>
      <c r="K41" s="98"/>
      <c r="L41" s="98"/>
      <c r="M41" s="98"/>
      <c r="N41" s="99"/>
      <c r="O41" s="98"/>
      <c r="P41" s="133"/>
      <c r="Q41" s="101"/>
      <c r="R41" s="100"/>
      <c r="S41" s="98"/>
      <c r="T41" s="133"/>
      <c r="U41" s="133"/>
      <c r="V41" s="101"/>
      <c r="W41" s="99"/>
      <c r="X41" s="100"/>
      <c r="Y41" s="98"/>
      <c r="Z41" s="98"/>
      <c r="AA41" s="98"/>
      <c r="AB41" s="99"/>
      <c r="AC41" s="133"/>
      <c r="AD41" s="133"/>
      <c r="AE41" s="101"/>
      <c r="AF41" s="97"/>
      <c r="AG41" s="98"/>
      <c r="AH41" s="98"/>
      <c r="AI41" s="97"/>
      <c r="AJ41" s="98"/>
      <c r="AK41" s="98"/>
      <c r="AL41" s="98"/>
      <c r="AM41" s="99"/>
      <c r="AN41" s="102"/>
      <c r="AO41" s="103"/>
      <c r="AP41" s="123"/>
      <c r="AQ41" s="104"/>
      <c r="AR41" s="363">
        <f aca="true" t="shared" si="3" ref="AR41:AR51">SUM(AN41:AQ41)</f>
        <v>0</v>
      </c>
      <c r="AS41" s="372"/>
      <c r="AT41" s="373"/>
      <c r="AU41" s="38"/>
      <c r="AV41" s="38"/>
    </row>
    <row r="42" spans="1:48" ht="12" customHeight="1">
      <c r="A42" s="233"/>
      <c r="B42" s="234"/>
      <c r="C42" s="235"/>
      <c r="D42" s="6" t="s">
        <v>102</v>
      </c>
      <c r="E42" s="3"/>
      <c r="F42" s="112"/>
      <c r="G42" s="112"/>
      <c r="H42" s="210"/>
      <c r="I42" s="27">
        <v>80</v>
      </c>
      <c r="J42" s="28"/>
      <c r="K42" s="28"/>
      <c r="L42" s="28"/>
      <c r="M42" s="28"/>
      <c r="N42" s="29"/>
      <c r="O42" s="28"/>
      <c r="P42" s="132"/>
      <c r="Q42" s="48"/>
      <c r="R42" s="54"/>
      <c r="S42" s="28"/>
      <c r="T42" s="132"/>
      <c r="U42" s="132"/>
      <c r="V42" s="48"/>
      <c r="W42" s="29"/>
      <c r="X42" s="54"/>
      <c r="Y42" s="28"/>
      <c r="Z42" s="28"/>
      <c r="AA42" s="28"/>
      <c r="AB42" s="29"/>
      <c r="AC42" s="132"/>
      <c r="AD42" s="132"/>
      <c r="AE42" s="48"/>
      <c r="AF42" s="27"/>
      <c r="AG42" s="28"/>
      <c r="AH42" s="28"/>
      <c r="AI42" s="27"/>
      <c r="AJ42" s="28"/>
      <c r="AK42" s="28"/>
      <c r="AL42" s="28"/>
      <c r="AM42" s="29"/>
      <c r="AN42" s="58"/>
      <c r="AO42" s="66"/>
      <c r="AP42" s="122"/>
      <c r="AQ42" s="67"/>
      <c r="AR42" s="362">
        <f t="shared" si="3"/>
        <v>0</v>
      </c>
      <c r="AS42" s="366"/>
      <c r="AT42" s="371">
        <v>2</v>
      </c>
      <c r="AU42" s="38"/>
      <c r="AV42" s="38"/>
    </row>
    <row r="43" spans="1:48" ht="12" customHeight="1">
      <c r="A43" s="233"/>
      <c r="B43" s="234"/>
      <c r="C43" s="235"/>
      <c r="D43" s="6" t="s">
        <v>103</v>
      </c>
      <c r="E43" s="3"/>
      <c r="F43" s="112"/>
      <c r="G43" s="112"/>
      <c r="H43" s="210"/>
      <c r="I43" s="27"/>
      <c r="J43" s="28"/>
      <c r="K43" s="28"/>
      <c r="L43" s="28"/>
      <c r="M43" s="28"/>
      <c r="N43" s="29"/>
      <c r="O43" s="28"/>
      <c r="P43" s="132"/>
      <c r="Q43" s="48"/>
      <c r="R43" s="54"/>
      <c r="S43" s="28"/>
      <c r="T43" s="132"/>
      <c r="U43" s="132"/>
      <c r="V43" s="48"/>
      <c r="W43" s="29"/>
      <c r="X43" s="54"/>
      <c r="Y43" s="28">
        <v>120</v>
      </c>
      <c r="Z43" s="28"/>
      <c r="AA43" s="28"/>
      <c r="AB43" s="29"/>
      <c r="AC43" s="132"/>
      <c r="AD43" s="132"/>
      <c r="AE43" s="48"/>
      <c r="AF43" s="27"/>
      <c r="AG43" s="28"/>
      <c r="AH43" s="28"/>
      <c r="AI43" s="27"/>
      <c r="AJ43" s="28"/>
      <c r="AK43" s="28"/>
      <c r="AL43" s="28"/>
      <c r="AM43" s="29"/>
      <c r="AN43" s="58"/>
      <c r="AO43" s="66"/>
      <c r="AP43" s="122"/>
      <c r="AQ43" s="67"/>
      <c r="AR43" s="362">
        <f t="shared" si="3"/>
        <v>0</v>
      </c>
      <c r="AS43" s="366"/>
      <c r="AT43" s="371">
        <v>2</v>
      </c>
      <c r="AU43" s="38"/>
      <c r="AV43" s="38"/>
    </row>
    <row r="44" spans="1:48" ht="12" customHeight="1">
      <c r="A44" s="233"/>
      <c r="B44" s="234"/>
      <c r="C44" s="235"/>
      <c r="D44" s="6"/>
      <c r="E44" s="3"/>
      <c r="F44" s="112"/>
      <c r="G44" s="112"/>
      <c r="H44" s="210"/>
      <c r="I44" s="27"/>
      <c r="J44" s="28"/>
      <c r="K44" s="28"/>
      <c r="L44" s="28"/>
      <c r="M44" s="28"/>
      <c r="N44" s="29"/>
      <c r="O44" s="28"/>
      <c r="P44" s="132"/>
      <c r="Q44" s="48"/>
      <c r="R44" s="54"/>
      <c r="S44" s="28"/>
      <c r="T44" s="132"/>
      <c r="U44" s="132"/>
      <c r="V44" s="48"/>
      <c r="W44" s="29"/>
      <c r="X44" s="54"/>
      <c r="Y44" s="28"/>
      <c r="Z44" s="28"/>
      <c r="AA44" s="28"/>
      <c r="AB44" s="29"/>
      <c r="AC44" s="132"/>
      <c r="AD44" s="132"/>
      <c r="AE44" s="48"/>
      <c r="AF44" s="27"/>
      <c r="AG44" s="28"/>
      <c r="AH44" s="28"/>
      <c r="AI44" s="27"/>
      <c r="AJ44" s="28"/>
      <c r="AK44" s="28"/>
      <c r="AL44" s="28"/>
      <c r="AM44" s="29"/>
      <c r="AN44" s="58"/>
      <c r="AO44" s="66"/>
      <c r="AP44" s="122"/>
      <c r="AQ44" s="67"/>
      <c r="AR44" s="362">
        <f t="shared" si="3"/>
        <v>0</v>
      </c>
      <c r="AS44" s="366"/>
      <c r="AT44" s="371"/>
      <c r="AU44" s="38"/>
      <c r="AV44" s="38"/>
    </row>
    <row r="45" spans="1:48" ht="12" customHeight="1">
      <c r="A45" s="233"/>
      <c r="B45" s="234"/>
      <c r="C45" s="235"/>
      <c r="D45" s="237" t="s">
        <v>150</v>
      </c>
      <c r="E45" s="3"/>
      <c r="F45" s="112"/>
      <c r="G45" s="112"/>
      <c r="H45" s="390"/>
      <c r="I45" s="391"/>
      <c r="J45" s="392"/>
      <c r="K45" s="392"/>
      <c r="L45" s="392"/>
      <c r="M45" s="392"/>
      <c r="N45" s="393"/>
      <c r="O45" s="392"/>
      <c r="P45" s="394"/>
      <c r="Q45" s="395"/>
      <c r="R45" s="396"/>
      <c r="S45" s="392"/>
      <c r="T45" s="394"/>
      <c r="U45" s="394"/>
      <c r="V45" s="395"/>
      <c r="W45" s="393"/>
      <c r="X45" s="396"/>
      <c r="Y45" s="392"/>
      <c r="Z45" s="392"/>
      <c r="AA45" s="392"/>
      <c r="AB45" s="393"/>
      <c r="AC45" s="394"/>
      <c r="AD45" s="394"/>
      <c r="AE45" s="395"/>
      <c r="AF45" s="391"/>
      <c r="AG45" s="392"/>
      <c r="AH45" s="392"/>
      <c r="AI45" s="391"/>
      <c r="AJ45" s="392"/>
      <c r="AK45" s="392"/>
      <c r="AL45" s="392"/>
      <c r="AM45" s="393"/>
      <c r="AN45" s="397"/>
      <c r="AO45" s="398"/>
      <c r="AP45" s="400"/>
      <c r="AQ45" s="399"/>
      <c r="AR45" s="387">
        <f t="shared" si="3"/>
        <v>0</v>
      </c>
      <c r="AS45" s="388"/>
      <c r="AT45" s="389"/>
      <c r="AU45" s="38"/>
      <c r="AV45" s="38"/>
    </row>
    <row r="46" spans="1:48" ht="12" customHeight="1">
      <c r="A46" s="233"/>
      <c r="B46" s="234"/>
      <c r="C46" s="235"/>
      <c r="D46" s="4" t="s">
        <v>131</v>
      </c>
      <c r="E46" s="3"/>
      <c r="F46" s="112"/>
      <c r="G46" s="112"/>
      <c r="H46" s="210"/>
      <c r="I46" s="27"/>
      <c r="J46" s="28"/>
      <c r="K46" s="28"/>
      <c r="L46" s="28"/>
      <c r="M46" s="28"/>
      <c r="N46" s="29"/>
      <c r="O46" s="28"/>
      <c r="P46" s="132"/>
      <c r="Q46" s="48"/>
      <c r="R46" s="54"/>
      <c r="S46" s="28"/>
      <c r="T46" s="132"/>
      <c r="U46" s="132"/>
      <c r="V46" s="48"/>
      <c r="W46" s="29"/>
      <c r="X46" s="54"/>
      <c r="Y46" s="28"/>
      <c r="Z46" s="28"/>
      <c r="AA46" s="28"/>
      <c r="AB46" s="29"/>
      <c r="AC46" s="132"/>
      <c r="AD46" s="132"/>
      <c r="AE46" s="48"/>
      <c r="AF46" s="27"/>
      <c r="AG46" s="28"/>
      <c r="AH46" s="28"/>
      <c r="AI46" s="27"/>
      <c r="AJ46" s="28"/>
      <c r="AK46" s="28"/>
      <c r="AL46" s="28"/>
      <c r="AM46" s="29"/>
      <c r="AN46" s="120">
        <v>55</v>
      </c>
      <c r="AO46" s="126">
        <v>0</v>
      </c>
      <c r="AP46" s="122"/>
      <c r="AQ46" s="67"/>
      <c r="AR46" s="362">
        <f t="shared" si="3"/>
        <v>55</v>
      </c>
      <c r="AS46" s="366"/>
      <c r="AT46" s="371">
        <v>4</v>
      </c>
      <c r="AU46" s="38"/>
      <c r="AV46" s="38"/>
    </row>
    <row r="47" spans="1:48" ht="12" customHeight="1">
      <c r="A47" s="233"/>
      <c r="B47" s="234"/>
      <c r="C47" s="235"/>
      <c r="D47" s="4" t="s">
        <v>132</v>
      </c>
      <c r="E47" s="3"/>
      <c r="F47" s="112"/>
      <c r="G47" s="112"/>
      <c r="H47" s="210"/>
      <c r="I47" s="27"/>
      <c r="J47" s="28"/>
      <c r="K47" s="28"/>
      <c r="L47" s="28"/>
      <c r="M47" s="28"/>
      <c r="N47" s="29"/>
      <c r="O47" s="28"/>
      <c r="P47" s="132"/>
      <c r="Q47" s="48"/>
      <c r="R47" s="54"/>
      <c r="S47" s="28"/>
      <c r="T47" s="132"/>
      <c r="U47" s="132"/>
      <c r="V47" s="48"/>
      <c r="W47" s="29"/>
      <c r="X47" s="54"/>
      <c r="Y47" s="28"/>
      <c r="Z47" s="28"/>
      <c r="AA47" s="28"/>
      <c r="AB47" s="29"/>
      <c r="AC47" s="132"/>
      <c r="AD47" s="132"/>
      <c r="AE47" s="48"/>
      <c r="AF47" s="27"/>
      <c r="AG47" s="28"/>
      <c r="AH47" s="28"/>
      <c r="AI47" s="27"/>
      <c r="AJ47" s="28"/>
      <c r="AK47" s="28"/>
      <c r="AL47" s="28"/>
      <c r="AM47" s="29"/>
      <c r="AN47" s="120">
        <v>0</v>
      </c>
      <c r="AO47" s="126">
        <v>30</v>
      </c>
      <c r="AP47" s="122"/>
      <c r="AQ47" s="67"/>
      <c r="AR47" s="362">
        <f t="shared" si="3"/>
        <v>30</v>
      </c>
      <c r="AS47" s="366"/>
      <c r="AT47" s="371">
        <v>4</v>
      </c>
      <c r="AU47" s="38"/>
      <c r="AV47" s="38"/>
    </row>
    <row r="48" spans="1:48" ht="12" customHeight="1">
      <c r="A48" s="233"/>
      <c r="B48" s="234"/>
      <c r="C48" s="235"/>
      <c r="D48" s="4" t="s">
        <v>133</v>
      </c>
      <c r="E48" s="3"/>
      <c r="F48" s="112"/>
      <c r="G48" s="112"/>
      <c r="H48" s="210"/>
      <c r="I48" s="27"/>
      <c r="J48" s="28"/>
      <c r="K48" s="28"/>
      <c r="L48" s="28"/>
      <c r="M48" s="28"/>
      <c r="N48" s="29"/>
      <c r="O48" s="28"/>
      <c r="P48" s="132"/>
      <c r="Q48" s="48"/>
      <c r="R48" s="54"/>
      <c r="S48" s="28"/>
      <c r="T48" s="132"/>
      <c r="U48" s="132"/>
      <c r="V48" s="48"/>
      <c r="W48" s="29"/>
      <c r="X48" s="54"/>
      <c r="Y48" s="28"/>
      <c r="Z48" s="28"/>
      <c r="AA48" s="28"/>
      <c r="AB48" s="29"/>
      <c r="AC48" s="132"/>
      <c r="AD48" s="132"/>
      <c r="AE48" s="48"/>
      <c r="AF48" s="27"/>
      <c r="AG48" s="28"/>
      <c r="AH48" s="28"/>
      <c r="AI48" s="27"/>
      <c r="AJ48" s="28"/>
      <c r="AK48" s="28"/>
      <c r="AL48" s="28"/>
      <c r="AM48" s="29"/>
      <c r="AN48" s="120">
        <v>0</v>
      </c>
      <c r="AO48" s="126">
        <v>30</v>
      </c>
      <c r="AP48" s="122"/>
      <c r="AQ48" s="67"/>
      <c r="AR48" s="362">
        <f t="shared" si="3"/>
        <v>30</v>
      </c>
      <c r="AS48" s="366"/>
      <c r="AT48" s="371">
        <v>2</v>
      </c>
      <c r="AU48" s="38"/>
      <c r="AV48" s="38"/>
    </row>
    <row r="49" spans="1:48" ht="12" customHeight="1">
      <c r="A49" s="233"/>
      <c r="B49" s="234"/>
      <c r="C49" s="235"/>
      <c r="D49" s="4" t="s">
        <v>134</v>
      </c>
      <c r="E49" s="3"/>
      <c r="F49" s="112"/>
      <c r="G49" s="112"/>
      <c r="H49" s="210"/>
      <c r="I49" s="27"/>
      <c r="J49" s="28"/>
      <c r="K49" s="28"/>
      <c r="L49" s="28"/>
      <c r="M49" s="28"/>
      <c r="N49" s="29"/>
      <c r="O49" s="28"/>
      <c r="P49" s="132"/>
      <c r="Q49" s="48"/>
      <c r="R49" s="54"/>
      <c r="S49" s="28"/>
      <c r="T49" s="132"/>
      <c r="U49" s="132"/>
      <c r="V49" s="48"/>
      <c r="W49" s="29"/>
      <c r="X49" s="54"/>
      <c r="Y49" s="28"/>
      <c r="Z49" s="28"/>
      <c r="AA49" s="28"/>
      <c r="AB49" s="29"/>
      <c r="AC49" s="132"/>
      <c r="AD49" s="132"/>
      <c r="AE49" s="48"/>
      <c r="AF49" s="27"/>
      <c r="AG49" s="28"/>
      <c r="AH49" s="28"/>
      <c r="AI49" s="27"/>
      <c r="AJ49" s="28"/>
      <c r="AK49" s="28"/>
      <c r="AL49" s="28"/>
      <c r="AM49" s="29"/>
      <c r="AN49" s="121">
        <v>5</v>
      </c>
      <c r="AO49" s="129"/>
      <c r="AP49" s="122"/>
      <c r="AQ49" s="67"/>
      <c r="AR49" s="362">
        <f t="shared" si="3"/>
        <v>5</v>
      </c>
      <c r="AS49" s="366"/>
      <c r="AT49" s="371">
        <v>4</v>
      </c>
      <c r="AU49" s="38"/>
      <c r="AV49" s="38"/>
    </row>
    <row r="50" spans="1:48" ht="12" customHeight="1">
      <c r="A50" s="233"/>
      <c r="B50" s="234"/>
      <c r="C50" s="235"/>
      <c r="D50" s="128" t="s">
        <v>50</v>
      </c>
      <c r="E50" s="3"/>
      <c r="F50" s="112"/>
      <c r="G50" s="112"/>
      <c r="H50" s="213"/>
      <c r="I50" s="97"/>
      <c r="J50" s="98"/>
      <c r="K50" s="98"/>
      <c r="L50" s="98"/>
      <c r="M50" s="98"/>
      <c r="N50" s="99"/>
      <c r="O50" s="98"/>
      <c r="P50" s="133"/>
      <c r="Q50" s="101"/>
      <c r="R50" s="100"/>
      <c r="S50" s="98"/>
      <c r="T50" s="133"/>
      <c r="U50" s="133"/>
      <c r="V50" s="101"/>
      <c r="W50" s="99"/>
      <c r="X50" s="100"/>
      <c r="Y50" s="98"/>
      <c r="Z50" s="98"/>
      <c r="AA50" s="98"/>
      <c r="AB50" s="99"/>
      <c r="AC50" s="133"/>
      <c r="AD50" s="133"/>
      <c r="AE50" s="101"/>
      <c r="AF50" s="97"/>
      <c r="AG50" s="98"/>
      <c r="AH50" s="98"/>
      <c r="AI50" s="97"/>
      <c r="AJ50" s="98"/>
      <c r="AK50" s="98"/>
      <c r="AL50" s="98"/>
      <c r="AM50" s="99"/>
      <c r="AN50" s="102"/>
      <c r="AO50" s="103"/>
      <c r="AP50" s="123"/>
      <c r="AQ50" s="104"/>
      <c r="AR50" s="363">
        <f t="shared" si="3"/>
        <v>0</v>
      </c>
      <c r="AS50" s="372"/>
      <c r="AT50" s="373"/>
      <c r="AU50" s="38"/>
      <c r="AV50" s="38"/>
    </row>
    <row r="51" spans="1:48" ht="12" customHeight="1">
      <c r="A51" s="233"/>
      <c r="B51" s="234"/>
      <c r="C51" s="235"/>
      <c r="D51" s="6" t="s">
        <v>70</v>
      </c>
      <c r="E51" s="3"/>
      <c r="F51" s="112"/>
      <c r="G51" s="112"/>
      <c r="H51" s="210"/>
      <c r="I51" s="27"/>
      <c r="J51" s="28"/>
      <c r="K51" s="28"/>
      <c r="L51" s="28"/>
      <c r="M51" s="28"/>
      <c r="N51" s="29"/>
      <c r="O51" s="28"/>
      <c r="P51" s="132"/>
      <c r="Q51" s="48"/>
      <c r="R51" s="54"/>
      <c r="S51" s="28"/>
      <c r="T51" s="132"/>
      <c r="U51" s="132"/>
      <c r="V51" s="48"/>
      <c r="W51" s="29"/>
      <c r="X51" s="54"/>
      <c r="Y51" s="28"/>
      <c r="Z51" s="28"/>
      <c r="AA51" s="28"/>
      <c r="AB51" s="29"/>
      <c r="AC51" s="132"/>
      <c r="AD51" s="132"/>
      <c r="AE51" s="48"/>
      <c r="AF51" s="27"/>
      <c r="AG51" s="28"/>
      <c r="AH51" s="28"/>
      <c r="AI51" s="27"/>
      <c r="AJ51" s="28"/>
      <c r="AK51" s="28"/>
      <c r="AL51" s="28"/>
      <c r="AM51" s="94">
        <v>144</v>
      </c>
      <c r="AN51" s="121">
        <v>1</v>
      </c>
      <c r="AO51" s="129">
        <v>0</v>
      </c>
      <c r="AP51" s="125">
        <v>1</v>
      </c>
      <c r="AQ51" s="67"/>
      <c r="AR51" s="362">
        <f t="shared" si="3"/>
        <v>2</v>
      </c>
      <c r="AS51" s="366"/>
      <c r="AT51" s="371">
        <v>2</v>
      </c>
      <c r="AU51" s="38"/>
      <c r="AV51" s="38"/>
    </row>
    <row r="52" spans="1:48" s="7" customFormat="1" ht="13.5" thickBot="1">
      <c r="A52" s="230"/>
      <c r="B52" s="231"/>
      <c r="C52" s="232"/>
      <c r="D52" s="8"/>
      <c r="E52" s="3"/>
      <c r="F52" s="115"/>
      <c r="G52" s="115"/>
      <c r="H52" s="212"/>
      <c r="I52" s="30"/>
      <c r="J52" s="31"/>
      <c r="K52" s="31"/>
      <c r="L52" s="31"/>
      <c r="M52" s="31"/>
      <c r="N52" s="32"/>
      <c r="O52" s="31"/>
      <c r="P52" s="127"/>
      <c r="Q52" s="49"/>
      <c r="R52" s="55"/>
      <c r="S52" s="31"/>
      <c r="T52" s="127"/>
      <c r="U52" s="127"/>
      <c r="V52" s="49"/>
      <c r="W52" s="32"/>
      <c r="X52" s="55"/>
      <c r="Y52" s="31"/>
      <c r="Z52" s="31"/>
      <c r="AA52" s="31"/>
      <c r="AB52" s="32"/>
      <c r="AC52" s="127"/>
      <c r="AD52" s="127"/>
      <c r="AE52" s="49"/>
      <c r="AF52" s="30"/>
      <c r="AG52" s="31"/>
      <c r="AH52" s="31"/>
      <c r="AI52" s="30"/>
      <c r="AJ52" s="31"/>
      <c r="AK52" s="31"/>
      <c r="AL52" s="31"/>
      <c r="AM52" s="32"/>
      <c r="AN52" s="60"/>
      <c r="AO52" s="70"/>
      <c r="AP52" s="70"/>
      <c r="AQ52" s="71"/>
      <c r="AR52" s="362">
        <f>SUM(AN52:AQ52)</f>
        <v>0</v>
      </c>
      <c r="AS52" s="369"/>
      <c r="AT52" s="371"/>
      <c r="AU52" s="347"/>
      <c r="AV52" s="347"/>
    </row>
    <row r="53" spans="1:48" ht="13.5" thickBot="1">
      <c r="A53" s="230"/>
      <c r="B53" s="231"/>
      <c r="C53" s="232"/>
      <c r="D53" s="217"/>
      <c r="E53" s="11"/>
      <c r="F53" s="115"/>
      <c r="G53" s="115"/>
      <c r="H53" s="212"/>
      <c r="I53" s="30">
        <v>0</v>
      </c>
      <c r="J53" s="31">
        <v>0</v>
      </c>
      <c r="K53" s="31">
        <v>0</v>
      </c>
      <c r="L53" s="31">
        <v>0</v>
      </c>
      <c r="M53" s="31">
        <v>0</v>
      </c>
      <c r="N53" s="32">
        <v>0</v>
      </c>
      <c r="O53" s="31"/>
      <c r="P53" s="127"/>
      <c r="Q53" s="49"/>
      <c r="R53" s="55"/>
      <c r="S53" s="31"/>
      <c r="T53" s="127"/>
      <c r="U53" s="127"/>
      <c r="V53" s="49"/>
      <c r="W53" s="32"/>
      <c r="X53" s="55">
        <v>0</v>
      </c>
      <c r="Y53" s="31"/>
      <c r="Z53" s="31"/>
      <c r="AA53" s="31"/>
      <c r="AB53" s="32"/>
      <c r="AC53" s="127"/>
      <c r="AD53" s="127"/>
      <c r="AE53" s="49"/>
      <c r="AF53" s="30"/>
      <c r="AG53" s="31"/>
      <c r="AH53" s="31"/>
      <c r="AI53" s="30"/>
      <c r="AJ53" s="31"/>
      <c r="AK53" s="31"/>
      <c r="AL53" s="31">
        <v>0</v>
      </c>
      <c r="AM53" s="32">
        <v>0</v>
      </c>
      <c r="AN53" s="60">
        <v>0</v>
      </c>
      <c r="AO53" s="70"/>
      <c r="AP53" s="70"/>
      <c r="AQ53" s="71"/>
      <c r="AR53" s="364">
        <f>SUM(AN53:AQ53)</f>
        <v>0</v>
      </c>
      <c r="AS53" s="366"/>
      <c r="AT53" s="371"/>
      <c r="AU53" s="38"/>
      <c r="AV53" s="38"/>
    </row>
    <row r="54" spans="4:48" ht="14.25" thickBot="1" thickTop="1">
      <c r="D54" s="245"/>
      <c r="F54" s="118">
        <v>40087</v>
      </c>
      <c r="G54" s="118">
        <v>41281</v>
      </c>
      <c r="H54" s="215"/>
      <c r="I54" s="74">
        <f aca="true" t="shared" si="4" ref="I54:AR54">SUM(I4:I53)</f>
        <v>300</v>
      </c>
      <c r="J54" s="75">
        <f t="shared" si="4"/>
        <v>0</v>
      </c>
      <c r="K54" s="75">
        <f t="shared" si="4"/>
        <v>0</v>
      </c>
      <c r="L54" s="75">
        <f t="shared" si="4"/>
        <v>0</v>
      </c>
      <c r="M54" s="75">
        <f t="shared" si="4"/>
        <v>0</v>
      </c>
      <c r="N54" s="76">
        <f t="shared" si="4"/>
        <v>0</v>
      </c>
      <c r="O54" s="76">
        <f t="shared" si="4"/>
        <v>0</v>
      </c>
      <c r="P54" s="75">
        <f t="shared" si="4"/>
        <v>0</v>
      </c>
      <c r="Q54" s="75">
        <f t="shared" si="4"/>
        <v>140</v>
      </c>
      <c r="R54" s="77">
        <f t="shared" si="4"/>
        <v>0</v>
      </c>
      <c r="S54" s="77">
        <f t="shared" si="4"/>
        <v>0</v>
      </c>
      <c r="T54" s="74">
        <f t="shared" si="4"/>
        <v>160</v>
      </c>
      <c r="U54" s="74">
        <f t="shared" si="4"/>
        <v>0</v>
      </c>
      <c r="V54" s="74">
        <f t="shared" si="4"/>
        <v>0</v>
      </c>
      <c r="W54" s="74">
        <f t="shared" si="4"/>
        <v>0</v>
      </c>
      <c r="X54" s="77">
        <f t="shared" si="4"/>
        <v>0</v>
      </c>
      <c r="Y54" s="78">
        <f t="shared" si="4"/>
        <v>944</v>
      </c>
      <c r="Z54" s="75">
        <f t="shared" si="4"/>
        <v>0</v>
      </c>
      <c r="AA54" s="75">
        <f t="shared" si="4"/>
        <v>0</v>
      </c>
      <c r="AB54" s="75">
        <f t="shared" si="4"/>
        <v>0</v>
      </c>
      <c r="AC54" s="75">
        <f t="shared" si="4"/>
        <v>0</v>
      </c>
      <c r="AD54" s="75">
        <f t="shared" si="4"/>
        <v>0</v>
      </c>
      <c r="AE54" s="75">
        <f t="shared" si="4"/>
        <v>0</v>
      </c>
      <c r="AF54" s="74">
        <f t="shared" si="4"/>
        <v>0</v>
      </c>
      <c r="AG54" s="75">
        <f t="shared" si="4"/>
        <v>0</v>
      </c>
      <c r="AH54" s="75">
        <f t="shared" si="4"/>
        <v>0</v>
      </c>
      <c r="AI54" s="74">
        <f t="shared" si="4"/>
        <v>440</v>
      </c>
      <c r="AJ54" s="96">
        <f t="shared" si="4"/>
        <v>80</v>
      </c>
      <c r="AK54" s="96">
        <f t="shared" si="4"/>
        <v>512</v>
      </c>
      <c r="AL54" s="96">
        <f t="shared" si="4"/>
        <v>0</v>
      </c>
      <c r="AM54" s="95">
        <f t="shared" si="4"/>
        <v>432</v>
      </c>
      <c r="AN54" s="79">
        <f t="shared" si="4"/>
        <v>239.21792</v>
      </c>
      <c r="AO54" s="80">
        <f t="shared" si="4"/>
        <v>158.14944</v>
      </c>
      <c r="AP54" s="80">
        <f t="shared" si="4"/>
        <v>2</v>
      </c>
      <c r="AQ54" s="81">
        <f t="shared" si="4"/>
        <v>3.5</v>
      </c>
      <c r="AR54" s="365">
        <f t="shared" si="4"/>
        <v>402.86735999999996</v>
      </c>
      <c r="AS54" s="367"/>
      <c r="AT54" s="370"/>
      <c r="AU54" s="38"/>
      <c r="AV54" s="38"/>
    </row>
    <row r="55" spans="4:48" ht="13.5" thickBot="1">
      <c r="D55" s="401" t="s">
        <v>163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T55" s="38"/>
      <c r="AU55" s="38"/>
      <c r="AV55" s="38"/>
    </row>
    <row r="56" spans="1:48" ht="13.5" thickTop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 s="350" t="s">
        <v>250</v>
      </c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3"/>
      <c r="AQ56"/>
      <c r="AR56"/>
      <c r="AT56" s="38"/>
      <c r="AU56" s="38"/>
      <c r="AV56" s="38"/>
    </row>
    <row r="57" spans="5:48" ht="12.7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198" t="s">
        <v>251</v>
      </c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70"/>
      <c r="AQ57"/>
      <c r="AR57"/>
      <c r="AT57" s="38"/>
      <c r="AU57" s="38"/>
      <c r="AV57" s="38"/>
    </row>
    <row r="58" spans="5:48" ht="12.7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198" t="s">
        <v>252</v>
      </c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70"/>
      <c r="AQ58"/>
      <c r="AR58"/>
      <c r="AT58" s="38"/>
      <c r="AU58" s="38"/>
      <c r="AV58" s="38"/>
    </row>
    <row r="59" spans="2:44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 s="198" t="s">
        <v>253</v>
      </c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70"/>
      <c r="AQ59"/>
      <c r="AR59"/>
    </row>
    <row r="60" spans="2:44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 s="198" t="s">
        <v>254</v>
      </c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70"/>
      <c r="AQ60"/>
      <c r="AR60"/>
    </row>
    <row r="61" spans="2:44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 s="198" t="s">
        <v>255</v>
      </c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70"/>
      <c r="AQ61"/>
      <c r="AR61"/>
    </row>
    <row r="62" spans="2:44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198" t="s">
        <v>256</v>
      </c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70"/>
      <c r="AQ62"/>
      <c r="AR62"/>
    </row>
    <row r="63" spans="2:46" ht="12.75">
      <c r="B63"/>
      <c r="C63"/>
      <c r="D63"/>
      <c r="E63"/>
      <c r="F63"/>
      <c r="G63"/>
      <c r="H63"/>
      <c r="I63"/>
      <c r="J63"/>
      <c r="K63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198" t="s">
        <v>257</v>
      </c>
      <c r="Y63" s="354"/>
      <c r="Z63" s="354"/>
      <c r="AA63" s="354"/>
      <c r="AB63" s="354"/>
      <c r="AC63" s="354"/>
      <c r="AD63" s="354"/>
      <c r="AE63" s="354"/>
      <c r="AF63" s="354"/>
      <c r="AG63" s="354"/>
      <c r="AH63" s="354"/>
      <c r="AI63" s="354"/>
      <c r="AJ63" s="354"/>
      <c r="AK63" s="354"/>
      <c r="AL63" s="354"/>
      <c r="AM63" s="354"/>
      <c r="AN63" s="355"/>
      <c r="AO63" s="355"/>
      <c r="AP63" s="356"/>
      <c r="AQ63" s="40"/>
      <c r="AR63" s="41"/>
      <c r="AS63" s="38"/>
      <c r="AT63" s="38"/>
    </row>
    <row r="64" spans="2:42" ht="12.75">
      <c r="B64"/>
      <c r="C64"/>
      <c r="D64"/>
      <c r="E64"/>
      <c r="F64"/>
      <c r="G64"/>
      <c r="H64"/>
      <c r="I64"/>
      <c r="J64"/>
      <c r="K64"/>
      <c r="X64" s="198" t="s">
        <v>258</v>
      </c>
      <c r="Y64" s="354"/>
      <c r="Z64" s="354"/>
      <c r="AA64" s="354"/>
      <c r="AB64" s="354"/>
      <c r="AC64" s="354"/>
      <c r="AD64" s="354"/>
      <c r="AE64" s="354"/>
      <c r="AF64" s="354"/>
      <c r="AG64" s="354"/>
      <c r="AH64" s="354"/>
      <c r="AI64" s="354"/>
      <c r="AJ64" s="354"/>
      <c r="AK64" s="354"/>
      <c r="AL64" s="354"/>
      <c r="AM64" s="354"/>
      <c r="AN64" s="355"/>
      <c r="AO64" s="355"/>
      <c r="AP64" s="356"/>
    </row>
    <row r="65" spans="2:42" ht="13.5" thickBot="1">
      <c r="B65"/>
      <c r="C65"/>
      <c r="D65"/>
      <c r="E65"/>
      <c r="F65"/>
      <c r="G65"/>
      <c r="H65"/>
      <c r="I65"/>
      <c r="J65"/>
      <c r="K65"/>
      <c r="X65" s="351" t="s">
        <v>259</v>
      </c>
      <c r="Y65" s="357"/>
      <c r="Z65" s="357"/>
      <c r="AA65" s="357"/>
      <c r="AB65" s="357"/>
      <c r="AC65" s="357"/>
      <c r="AD65" s="357"/>
      <c r="AE65" s="357"/>
      <c r="AF65" s="357"/>
      <c r="AG65" s="357"/>
      <c r="AH65" s="357"/>
      <c r="AI65" s="357"/>
      <c r="AJ65" s="357"/>
      <c r="AK65" s="357"/>
      <c r="AL65" s="357"/>
      <c r="AM65" s="357"/>
      <c r="AN65" s="358"/>
      <c r="AO65" s="358"/>
      <c r="AP65" s="359"/>
    </row>
    <row r="66" spans="2:11" ht="12.75">
      <c r="B66"/>
      <c r="C66"/>
      <c r="D66"/>
      <c r="E66"/>
      <c r="F66"/>
      <c r="G66"/>
      <c r="H66"/>
      <c r="I66"/>
      <c r="J66"/>
      <c r="K66"/>
    </row>
    <row r="67" spans="2:11" ht="12.75">
      <c r="B67"/>
      <c r="C67"/>
      <c r="D67"/>
      <c r="E67"/>
      <c r="F67"/>
      <c r="G67"/>
      <c r="H67"/>
      <c r="I67"/>
      <c r="J67"/>
      <c r="K67"/>
    </row>
    <row r="68" spans="2:11" ht="12.75">
      <c r="B68"/>
      <c r="C68"/>
      <c r="D68"/>
      <c r="E68"/>
      <c r="F68"/>
      <c r="G68"/>
      <c r="H68"/>
      <c r="I68"/>
      <c r="J68"/>
      <c r="K68"/>
    </row>
    <row r="69" spans="2:11" ht="12.75">
      <c r="B69"/>
      <c r="C69"/>
      <c r="D69"/>
      <c r="E69"/>
      <c r="F69"/>
      <c r="G69"/>
      <c r="H69"/>
      <c r="I69"/>
      <c r="J69"/>
      <c r="K69"/>
    </row>
    <row r="70" spans="2:11" ht="12.75">
      <c r="B70"/>
      <c r="C70"/>
      <c r="D70"/>
      <c r="E70"/>
      <c r="F70"/>
      <c r="G70"/>
      <c r="H70"/>
      <c r="I70"/>
      <c r="J70"/>
      <c r="K70"/>
    </row>
    <row r="71" spans="2:11" ht="12.75">
      <c r="B71"/>
      <c r="C71"/>
      <c r="D71"/>
      <c r="E71"/>
      <c r="F71"/>
      <c r="G71"/>
      <c r="H71"/>
      <c r="I71"/>
      <c r="J71"/>
      <c r="K71"/>
    </row>
    <row r="72" spans="2:11" ht="12.75">
      <c r="B72"/>
      <c r="C72"/>
      <c r="D72"/>
      <c r="E72"/>
      <c r="F72"/>
      <c r="G72"/>
      <c r="H72"/>
      <c r="I72"/>
      <c r="J72"/>
      <c r="K72"/>
    </row>
    <row r="73" spans="2:11" ht="12.75">
      <c r="B73"/>
      <c r="C73"/>
      <c r="D73"/>
      <c r="E73"/>
      <c r="F73"/>
      <c r="G73"/>
      <c r="H73"/>
      <c r="I73"/>
      <c r="J73"/>
      <c r="K73"/>
    </row>
    <row r="74" spans="2:11" ht="12.75">
      <c r="B74"/>
      <c r="C74"/>
      <c r="D74"/>
      <c r="E74"/>
      <c r="F74"/>
      <c r="G74"/>
      <c r="H74"/>
      <c r="I74"/>
      <c r="J74"/>
      <c r="K74"/>
    </row>
    <row r="75" spans="2:11" ht="12.75">
      <c r="B75"/>
      <c r="C75"/>
      <c r="D75"/>
      <c r="E75"/>
      <c r="F75"/>
      <c r="G75"/>
      <c r="H75"/>
      <c r="I75"/>
      <c r="J75"/>
      <c r="K75"/>
    </row>
    <row r="76" spans="2:11" ht="12.75">
      <c r="B76"/>
      <c r="C76"/>
      <c r="D76"/>
      <c r="E76"/>
      <c r="F76"/>
      <c r="G76"/>
      <c r="H76"/>
      <c r="I76"/>
      <c r="J76"/>
      <c r="K76"/>
    </row>
    <row r="77" spans="2:11" ht="12.75">
      <c r="B77"/>
      <c r="C77"/>
      <c r="D77"/>
      <c r="E77"/>
      <c r="F77"/>
      <c r="G77"/>
      <c r="H77"/>
      <c r="I77"/>
      <c r="J77"/>
      <c r="K77"/>
    </row>
    <row r="78" spans="2:11" ht="12.75">
      <c r="B78"/>
      <c r="C78"/>
      <c r="D78"/>
      <c r="E78"/>
      <c r="F78"/>
      <c r="G78"/>
      <c r="H78"/>
      <c r="I78"/>
      <c r="J78"/>
      <c r="K78"/>
    </row>
    <row r="79" spans="2:11" ht="12.75">
      <c r="B79"/>
      <c r="C79"/>
      <c r="D79"/>
      <c r="E79"/>
      <c r="F79"/>
      <c r="G79"/>
      <c r="H79"/>
      <c r="I79"/>
      <c r="J79"/>
      <c r="K79"/>
    </row>
    <row r="80" spans="2:11" ht="12.75">
      <c r="B80"/>
      <c r="C80"/>
      <c r="D80"/>
      <c r="E80"/>
      <c r="F80"/>
      <c r="G80"/>
      <c r="H80"/>
      <c r="I80"/>
      <c r="J80"/>
      <c r="K80"/>
    </row>
    <row r="81" spans="2:11" ht="12.75">
      <c r="B81"/>
      <c r="C81"/>
      <c r="D81"/>
      <c r="E81"/>
      <c r="F81"/>
      <c r="G81"/>
      <c r="H81"/>
      <c r="I81"/>
      <c r="J81"/>
      <c r="K81"/>
    </row>
    <row r="82" spans="2:11" ht="12.75">
      <c r="B82"/>
      <c r="C82"/>
      <c r="D82"/>
      <c r="E82"/>
      <c r="F82"/>
      <c r="G82"/>
      <c r="H82"/>
      <c r="I82"/>
      <c r="J82"/>
      <c r="K82"/>
    </row>
    <row r="83" spans="2:11" ht="12.75">
      <c r="B83"/>
      <c r="C83"/>
      <c r="D83"/>
      <c r="E83"/>
      <c r="F83"/>
      <c r="G83"/>
      <c r="H83"/>
      <c r="I83"/>
      <c r="J83"/>
      <c r="K83"/>
    </row>
    <row r="84" spans="2:11" ht="12.75">
      <c r="B84"/>
      <c r="C84"/>
      <c r="D84"/>
      <c r="E84"/>
      <c r="F84"/>
      <c r="G84"/>
      <c r="H84"/>
      <c r="I84"/>
      <c r="J84"/>
      <c r="K84"/>
    </row>
    <row r="85" spans="2:11" ht="12.75">
      <c r="B85"/>
      <c r="C85"/>
      <c r="D85"/>
      <c r="E85"/>
      <c r="F85"/>
      <c r="G85"/>
      <c r="H85"/>
      <c r="I85"/>
      <c r="J85"/>
      <c r="K85"/>
    </row>
    <row r="86" spans="2:11" ht="12.75">
      <c r="B86"/>
      <c r="C86"/>
      <c r="D86"/>
      <c r="E86"/>
      <c r="F86"/>
      <c r="G86"/>
      <c r="H86"/>
      <c r="I86"/>
      <c r="J86"/>
      <c r="K86"/>
    </row>
    <row r="87" spans="2:11" ht="12.75">
      <c r="B87"/>
      <c r="C87"/>
      <c r="D87"/>
      <c r="E87"/>
      <c r="F87"/>
      <c r="G87"/>
      <c r="H87"/>
      <c r="I87"/>
      <c r="J87"/>
      <c r="K87"/>
    </row>
    <row r="88" spans="2:11" ht="12.75">
      <c r="B88"/>
      <c r="C88"/>
      <c r="D88"/>
      <c r="E88"/>
      <c r="F88"/>
      <c r="G88"/>
      <c r="H88"/>
      <c r="I88"/>
      <c r="J88"/>
      <c r="K88"/>
    </row>
    <row r="89" spans="2:11" ht="12.75">
      <c r="B89"/>
      <c r="C89"/>
      <c r="D89"/>
      <c r="E89"/>
      <c r="F89"/>
      <c r="G89"/>
      <c r="H89"/>
      <c r="I89"/>
      <c r="J89"/>
      <c r="K89"/>
    </row>
    <row r="90" spans="2:11" ht="12.75">
      <c r="B90"/>
      <c r="C90"/>
      <c r="D90"/>
      <c r="E90"/>
      <c r="F90"/>
      <c r="G90"/>
      <c r="H90"/>
      <c r="I90"/>
      <c r="J90"/>
      <c r="K90"/>
    </row>
    <row r="91" spans="2:11" ht="12.75">
      <c r="B91"/>
      <c r="C91"/>
      <c r="D91"/>
      <c r="E91"/>
      <c r="F91"/>
      <c r="G91"/>
      <c r="H91"/>
      <c r="I91"/>
      <c r="J91"/>
      <c r="K91"/>
    </row>
    <row r="92" spans="2:11" ht="12.75">
      <c r="B92"/>
      <c r="C92"/>
      <c r="D92"/>
      <c r="E92"/>
      <c r="F92"/>
      <c r="G92"/>
      <c r="H92"/>
      <c r="I92"/>
      <c r="J92"/>
      <c r="K92"/>
    </row>
    <row r="93" spans="2:11" ht="12.75">
      <c r="B93"/>
      <c r="C93"/>
      <c r="D93"/>
      <c r="E93"/>
      <c r="F93"/>
      <c r="G93"/>
      <c r="H93"/>
      <c r="I93"/>
      <c r="J93"/>
      <c r="K93"/>
    </row>
    <row r="94" spans="2:11" ht="12.75">
      <c r="B94"/>
      <c r="C94"/>
      <c r="D94"/>
      <c r="E94"/>
      <c r="F94"/>
      <c r="G94"/>
      <c r="H94"/>
      <c r="I94"/>
      <c r="J94"/>
      <c r="K94"/>
    </row>
    <row r="95" spans="2:11" ht="12.75">
      <c r="B95"/>
      <c r="C95"/>
      <c r="D95"/>
      <c r="E95"/>
      <c r="F95"/>
      <c r="G95"/>
      <c r="H95"/>
      <c r="I95"/>
      <c r="J95"/>
      <c r="K95"/>
    </row>
    <row r="96" spans="2:11" ht="12.75">
      <c r="B96"/>
      <c r="C96"/>
      <c r="D96"/>
      <c r="E96"/>
      <c r="F96"/>
      <c r="G96"/>
      <c r="H96"/>
      <c r="I96"/>
      <c r="J96"/>
      <c r="K96"/>
    </row>
    <row r="97" spans="2:11" ht="12.75">
      <c r="B97"/>
      <c r="C97"/>
      <c r="D97"/>
      <c r="E97"/>
      <c r="F97"/>
      <c r="G97"/>
      <c r="H97"/>
      <c r="I97"/>
      <c r="J97"/>
      <c r="K97"/>
    </row>
    <row r="98" spans="2:11" ht="12.75">
      <c r="B98"/>
      <c r="C98"/>
      <c r="D98"/>
      <c r="E98"/>
      <c r="F98"/>
      <c r="G98"/>
      <c r="H98"/>
      <c r="I98"/>
      <c r="J98"/>
      <c r="K98"/>
    </row>
    <row r="99" spans="2:11" ht="12.75">
      <c r="B99"/>
      <c r="C99"/>
      <c r="D99"/>
      <c r="E99"/>
      <c r="F99"/>
      <c r="G99"/>
      <c r="H99"/>
      <c r="I99"/>
      <c r="J99"/>
      <c r="K99"/>
    </row>
    <row r="100" spans="2:11" ht="12.75">
      <c r="B100"/>
      <c r="C100"/>
      <c r="D100"/>
      <c r="E100"/>
      <c r="F100"/>
      <c r="G100"/>
      <c r="H100"/>
      <c r="I100"/>
      <c r="J100"/>
      <c r="K100"/>
    </row>
    <row r="101" spans="2:11" ht="12.75">
      <c r="B101"/>
      <c r="C101"/>
      <c r="D101"/>
      <c r="E101"/>
      <c r="F101"/>
      <c r="G101"/>
      <c r="H101"/>
      <c r="I101"/>
      <c r="J101"/>
      <c r="K101"/>
    </row>
    <row r="102" spans="2:11" ht="12.75">
      <c r="B102"/>
      <c r="C102"/>
      <c r="D102"/>
      <c r="E102"/>
      <c r="F102"/>
      <c r="G102"/>
      <c r="H102"/>
      <c r="I102"/>
      <c r="J102"/>
      <c r="K102"/>
    </row>
    <row r="103" spans="2:11" ht="12.75">
      <c r="B103"/>
      <c r="C103"/>
      <c r="D103"/>
      <c r="E103"/>
      <c r="F103"/>
      <c r="G103"/>
      <c r="H103"/>
      <c r="I103"/>
      <c r="J103"/>
      <c r="K103"/>
    </row>
    <row r="104" spans="2:11" ht="12.75">
      <c r="B104"/>
      <c r="C104"/>
      <c r="D104"/>
      <c r="E104"/>
      <c r="F104"/>
      <c r="G104"/>
      <c r="H104"/>
      <c r="I104"/>
      <c r="J104"/>
      <c r="K104"/>
    </row>
    <row r="105" spans="2:11" ht="12.75">
      <c r="B105"/>
      <c r="C105"/>
      <c r="D105"/>
      <c r="E105"/>
      <c r="F105"/>
      <c r="G105"/>
      <c r="H105"/>
      <c r="I105"/>
      <c r="J105"/>
      <c r="K105"/>
    </row>
    <row r="106" spans="2:11" ht="12.75">
      <c r="B106"/>
      <c r="C106"/>
      <c r="D106"/>
      <c r="E106"/>
      <c r="F106"/>
      <c r="G106"/>
      <c r="H106"/>
      <c r="I106"/>
      <c r="J106"/>
      <c r="K106"/>
    </row>
    <row r="107" spans="2:11" ht="12.75">
      <c r="B107"/>
      <c r="C107"/>
      <c r="D107"/>
      <c r="E107"/>
      <c r="F107"/>
      <c r="G107"/>
      <c r="H107"/>
      <c r="I107"/>
      <c r="J107"/>
      <c r="K107"/>
    </row>
    <row r="108" spans="2:11" ht="12.75">
      <c r="B108"/>
      <c r="C108"/>
      <c r="D108"/>
      <c r="E108"/>
      <c r="F108"/>
      <c r="G108"/>
      <c r="H108"/>
      <c r="I108"/>
      <c r="J108"/>
      <c r="K108"/>
    </row>
    <row r="109" spans="2:11" ht="12.75">
      <c r="B109"/>
      <c r="C109"/>
      <c r="D109"/>
      <c r="E109"/>
      <c r="F109"/>
      <c r="G109"/>
      <c r="H109"/>
      <c r="I109"/>
      <c r="J109"/>
      <c r="K109"/>
    </row>
    <row r="110" spans="2:11" ht="12.75">
      <c r="B110"/>
      <c r="C110"/>
      <c r="D110"/>
      <c r="E110"/>
      <c r="F110"/>
      <c r="G110"/>
      <c r="H110"/>
      <c r="I110"/>
      <c r="J110"/>
      <c r="K110"/>
    </row>
    <row r="111" spans="2:11" ht="12.75">
      <c r="B111"/>
      <c r="C111"/>
      <c r="D111"/>
      <c r="E111"/>
      <c r="F111"/>
      <c r="G111"/>
      <c r="H111"/>
      <c r="I111"/>
      <c r="J111"/>
      <c r="K111"/>
    </row>
    <row r="112" spans="2:11" ht="12.75">
      <c r="B112"/>
      <c r="C112"/>
      <c r="D112"/>
      <c r="E112"/>
      <c r="F112"/>
      <c r="G112"/>
      <c r="H112"/>
      <c r="I112"/>
      <c r="J112"/>
      <c r="K112"/>
    </row>
    <row r="113" spans="2:11" ht="12.75">
      <c r="B113"/>
      <c r="C113"/>
      <c r="D113"/>
      <c r="E113"/>
      <c r="F113"/>
      <c r="G113"/>
      <c r="H113"/>
      <c r="I113"/>
      <c r="J113"/>
      <c r="K113"/>
    </row>
    <row r="114" spans="2:11" ht="12.75">
      <c r="B114"/>
      <c r="C114"/>
      <c r="D114"/>
      <c r="E114"/>
      <c r="F114"/>
      <c r="G114"/>
      <c r="H114"/>
      <c r="I114"/>
      <c r="J114"/>
      <c r="K114"/>
    </row>
    <row r="115" spans="2:11" ht="12.75">
      <c r="B115"/>
      <c r="C115"/>
      <c r="D115"/>
      <c r="E115"/>
      <c r="F115"/>
      <c r="G115"/>
      <c r="H115"/>
      <c r="I115"/>
      <c r="J115"/>
      <c r="K115"/>
    </row>
    <row r="116" spans="2:11" ht="12.75">
      <c r="B116"/>
      <c r="C116"/>
      <c r="D116"/>
      <c r="E116"/>
      <c r="F116"/>
      <c r="G116"/>
      <c r="H116"/>
      <c r="I116"/>
      <c r="J116"/>
      <c r="K116"/>
    </row>
    <row r="117" spans="2:11" ht="12.75">
      <c r="B117"/>
      <c r="C117"/>
      <c r="D117"/>
      <c r="E117"/>
      <c r="F117"/>
      <c r="G117"/>
      <c r="H117"/>
      <c r="I117"/>
      <c r="J117"/>
      <c r="K117"/>
    </row>
    <row r="118" spans="2:11" ht="12.75">
      <c r="B118"/>
      <c r="C118"/>
      <c r="D118"/>
      <c r="E118"/>
      <c r="F118"/>
      <c r="G118"/>
      <c r="H118"/>
      <c r="I118"/>
      <c r="J118"/>
      <c r="K118"/>
    </row>
    <row r="119" spans="2:11" ht="12.75">
      <c r="B119"/>
      <c r="C119"/>
      <c r="D119"/>
      <c r="E119"/>
      <c r="F119"/>
      <c r="G119"/>
      <c r="H119"/>
      <c r="I119"/>
      <c r="J119"/>
      <c r="K119"/>
    </row>
    <row r="120" spans="2:11" ht="12.75">
      <c r="B120"/>
      <c r="C120"/>
      <c r="D120"/>
      <c r="E120"/>
      <c r="F120"/>
      <c r="G120"/>
      <c r="H120"/>
      <c r="I120"/>
      <c r="J120"/>
      <c r="K120"/>
    </row>
    <row r="121" spans="2:11" ht="12.75">
      <c r="B121"/>
      <c r="C121"/>
      <c r="D121"/>
      <c r="E121"/>
      <c r="F121"/>
      <c r="G121"/>
      <c r="H121"/>
      <c r="I121"/>
      <c r="J121"/>
      <c r="K121"/>
    </row>
    <row r="122" spans="2:11" ht="12.75">
      <c r="B122"/>
      <c r="C122"/>
      <c r="D122"/>
      <c r="E122"/>
      <c r="F122"/>
      <c r="G122"/>
      <c r="H122"/>
      <c r="I122"/>
      <c r="J122"/>
      <c r="K122"/>
    </row>
    <row r="123" spans="2:11" ht="12.75">
      <c r="B123"/>
      <c r="C123"/>
      <c r="D123"/>
      <c r="E123"/>
      <c r="F123"/>
      <c r="G123"/>
      <c r="H123"/>
      <c r="I123"/>
      <c r="J123"/>
      <c r="K123"/>
    </row>
    <row r="124" spans="2:11" ht="12.75">
      <c r="B124"/>
      <c r="C124"/>
      <c r="D124"/>
      <c r="E124"/>
      <c r="F124"/>
      <c r="G124"/>
      <c r="H124"/>
      <c r="I124"/>
      <c r="J124"/>
      <c r="K124"/>
    </row>
    <row r="125" spans="2:11" ht="12.75">
      <c r="B125"/>
      <c r="C125"/>
      <c r="D125"/>
      <c r="E125"/>
      <c r="F125"/>
      <c r="G125"/>
      <c r="H125"/>
      <c r="I125"/>
      <c r="J125"/>
      <c r="K125"/>
    </row>
    <row r="126" spans="2:11" ht="12.75">
      <c r="B126"/>
      <c r="C126"/>
      <c r="D126"/>
      <c r="E126"/>
      <c r="F126"/>
      <c r="G126"/>
      <c r="H126"/>
      <c r="I126"/>
      <c r="J126"/>
      <c r="K126"/>
    </row>
    <row r="127" spans="2:11" ht="12.75">
      <c r="B127"/>
      <c r="C127"/>
      <c r="D127"/>
      <c r="E127"/>
      <c r="F127"/>
      <c r="G127"/>
      <c r="H127"/>
      <c r="I127"/>
      <c r="J127"/>
      <c r="K127"/>
    </row>
    <row r="128" spans="2:11" ht="12.75">
      <c r="B128"/>
      <c r="C128"/>
      <c r="D128"/>
      <c r="E128"/>
      <c r="F128"/>
      <c r="G128"/>
      <c r="H128"/>
      <c r="I128"/>
      <c r="J128"/>
      <c r="K128"/>
    </row>
    <row r="129" spans="2:11" ht="12.75">
      <c r="B129"/>
      <c r="C129"/>
      <c r="D129"/>
      <c r="E129"/>
      <c r="F129"/>
      <c r="G129"/>
      <c r="H129"/>
      <c r="I129"/>
      <c r="J129"/>
      <c r="K129"/>
    </row>
    <row r="130" spans="2:11" ht="12.75">
      <c r="B130"/>
      <c r="C130"/>
      <c r="D130"/>
      <c r="E130"/>
      <c r="F130"/>
      <c r="G130"/>
      <c r="H130"/>
      <c r="I130"/>
      <c r="J130"/>
      <c r="K130"/>
    </row>
    <row r="131" spans="2:11" ht="12.75">
      <c r="B131"/>
      <c r="C131"/>
      <c r="D131"/>
      <c r="E131"/>
      <c r="F131"/>
      <c r="G131"/>
      <c r="H131"/>
      <c r="I131"/>
      <c r="J131"/>
      <c r="K131"/>
    </row>
    <row r="132" spans="2:11" ht="12.75">
      <c r="B132"/>
      <c r="C132"/>
      <c r="D132"/>
      <c r="E132"/>
      <c r="F132"/>
      <c r="G132"/>
      <c r="H132"/>
      <c r="I132"/>
      <c r="J132"/>
      <c r="K132"/>
    </row>
    <row r="133" spans="2:11" ht="12.75">
      <c r="B133"/>
      <c r="C133"/>
      <c r="D133"/>
      <c r="E133"/>
      <c r="F133"/>
      <c r="G133"/>
      <c r="H133"/>
      <c r="I133"/>
      <c r="J133"/>
      <c r="K133"/>
    </row>
    <row r="134" spans="2:11" ht="12.75">
      <c r="B134"/>
      <c r="C134"/>
      <c r="D134"/>
      <c r="E134"/>
      <c r="F134"/>
      <c r="G134"/>
      <c r="H134"/>
      <c r="I134"/>
      <c r="J134"/>
      <c r="K134"/>
    </row>
    <row r="135" spans="2:11" ht="12.75">
      <c r="B135"/>
      <c r="C135"/>
      <c r="D135"/>
      <c r="E135"/>
      <c r="F135"/>
      <c r="G135"/>
      <c r="H135"/>
      <c r="I135"/>
      <c r="J135"/>
      <c r="K135"/>
    </row>
    <row r="136" spans="2:11" ht="12.75">
      <c r="B136"/>
      <c r="C136"/>
      <c r="D136"/>
      <c r="E136"/>
      <c r="F136"/>
      <c r="G136"/>
      <c r="H136"/>
      <c r="I136"/>
      <c r="J136"/>
      <c r="K136"/>
    </row>
    <row r="137" spans="2:11" ht="12.75">
      <c r="B137"/>
      <c r="C137"/>
      <c r="D137"/>
      <c r="E137"/>
      <c r="F137"/>
      <c r="G137"/>
      <c r="H137"/>
      <c r="I137"/>
      <c r="J137"/>
      <c r="K137"/>
    </row>
    <row r="138" spans="2:11" ht="12.75">
      <c r="B138"/>
      <c r="C138"/>
      <c r="D138"/>
      <c r="E138"/>
      <c r="F138"/>
      <c r="G138"/>
      <c r="H138"/>
      <c r="I138"/>
      <c r="J138"/>
      <c r="K138"/>
    </row>
    <row r="139" spans="2:11" ht="12.75">
      <c r="B139"/>
      <c r="C139"/>
      <c r="D139"/>
      <c r="E139"/>
      <c r="F139"/>
      <c r="G139"/>
      <c r="H139"/>
      <c r="I139"/>
      <c r="J139"/>
      <c r="K139"/>
    </row>
    <row r="140" spans="2:11" ht="12.75">
      <c r="B140"/>
      <c r="C140"/>
      <c r="D140"/>
      <c r="E140"/>
      <c r="F140"/>
      <c r="G140"/>
      <c r="H140"/>
      <c r="I140"/>
      <c r="J140"/>
      <c r="K140"/>
    </row>
    <row r="141" spans="2:11" ht="12.75">
      <c r="B141"/>
      <c r="C141"/>
      <c r="D141"/>
      <c r="E141"/>
      <c r="F141"/>
      <c r="G141"/>
      <c r="H141"/>
      <c r="I141"/>
      <c r="J141"/>
      <c r="K141"/>
    </row>
    <row r="142" spans="2:11" ht="12.75">
      <c r="B142"/>
      <c r="C142"/>
      <c r="D142"/>
      <c r="E142"/>
      <c r="F142"/>
      <c r="G142"/>
      <c r="H142"/>
      <c r="I142"/>
      <c r="J142"/>
      <c r="K142"/>
    </row>
    <row r="143" spans="2:11" ht="12.75">
      <c r="B143"/>
      <c r="C143"/>
      <c r="D143"/>
      <c r="E143"/>
      <c r="F143"/>
      <c r="G143"/>
      <c r="H143"/>
      <c r="I143"/>
      <c r="J143"/>
      <c r="K143"/>
    </row>
    <row r="144" spans="2:11" ht="12.75">
      <c r="B144"/>
      <c r="C144"/>
      <c r="D144"/>
      <c r="E144"/>
      <c r="F144"/>
      <c r="G144"/>
      <c r="H144"/>
      <c r="I144"/>
      <c r="J144"/>
      <c r="K144"/>
    </row>
    <row r="145" spans="2:11" ht="12.75">
      <c r="B145"/>
      <c r="C145"/>
      <c r="D145"/>
      <c r="E145"/>
      <c r="F145"/>
      <c r="G145"/>
      <c r="H145"/>
      <c r="I145"/>
      <c r="J145"/>
      <c r="K145"/>
    </row>
    <row r="146" spans="2:11" ht="12.75">
      <c r="B146"/>
      <c r="C146"/>
      <c r="D146"/>
      <c r="E146"/>
      <c r="F146"/>
      <c r="G146"/>
      <c r="H146"/>
      <c r="I146"/>
      <c r="J146"/>
      <c r="K146"/>
    </row>
    <row r="147" spans="2:11" ht="12.75">
      <c r="B147"/>
      <c r="C147"/>
      <c r="D147"/>
      <c r="E147"/>
      <c r="F147"/>
      <c r="G147"/>
      <c r="H147"/>
      <c r="I147"/>
      <c r="J147"/>
      <c r="K147"/>
    </row>
    <row r="148" spans="2:11" ht="12.75">
      <c r="B148"/>
      <c r="C148"/>
      <c r="D148"/>
      <c r="E148"/>
      <c r="F148"/>
      <c r="G148"/>
      <c r="H148"/>
      <c r="I148"/>
      <c r="J148"/>
      <c r="K148"/>
    </row>
    <row r="149" spans="2:11" ht="12.75">
      <c r="B149"/>
      <c r="C149"/>
      <c r="D149"/>
      <c r="E149"/>
      <c r="F149"/>
      <c r="G149"/>
      <c r="H149"/>
      <c r="I149"/>
      <c r="J149"/>
      <c r="K149"/>
    </row>
    <row r="150" spans="2:11" ht="12.75">
      <c r="B150"/>
      <c r="C150"/>
      <c r="D150"/>
      <c r="E150"/>
      <c r="F150"/>
      <c r="G150"/>
      <c r="H150"/>
      <c r="I150"/>
      <c r="J150"/>
      <c r="K150"/>
    </row>
    <row r="151" spans="2:11" ht="12.75">
      <c r="B151"/>
      <c r="C151"/>
      <c r="D151"/>
      <c r="E151"/>
      <c r="F151"/>
      <c r="G151"/>
      <c r="H151"/>
      <c r="I151"/>
      <c r="J151"/>
      <c r="K151"/>
    </row>
    <row r="152" spans="2:11" ht="12.75">
      <c r="B152"/>
      <c r="C152"/>
      <c r="D152"/>
      <c r="E152"/>
      <c r="F152"/>
      <c r="G152"/>
      <c r="H152"/>
      <c r="I152"/>
      <c r="J152"/>
      <c r="K152"/>
    </row>
    <row r="153" spans="2:11" ht="12.75">
      <c r="B153"/>
      <c r="C153"/>
      <c r="D153"/>
      <c r="E153"/>
      <c r="F153"/>
      <c r="G153"/>
      <c r="H153"/>
      <c r="I153"/>
      <c r="J153"/>
      <c r="K153"/>
    </row>
    <row r="154" spans="2:11" ht="12.75">
      <c r="B154"/>
      <c r="C154"/>
      <c r="D154"/>
      <c r="E154"/>
      <c r="F154"/>
      <c r="G154"/>
      <c r="H154"/>
      <c r="I154"/>
      <c r="J154"/>
      <c r="K154"/>
    </row>
    <row r="155" spans="2:11" ht="12.75">
      <c r="B155"/>
      <c r="C155"/>
      <c r="D155"/>
      <c r="E155"/>
      <c r="F155"/>
      <c r="G155"/>
      <c r="H155"/>
      <c r="I155"/>
      <c r="J155"/>
      <c r="K155"/>
    </row>
    <row r="156" spans="2:11" ht="12.75">
      <c r="B156"/>
      <c r="C156"/>
      <c r="D156"/>
      <c r="E156"/>
      <c r="F156"/>
      <c r="G156"/>
      <c r="H156"/>
      <c r="I156"/>
      <c r="J156"/>
      <c r="K156"/>
    </row>
    <row r="157" spans="2:11" ht="12.75">
      <c r="B157"/>
      <c r="C157"/>
      <c r="D157"/>
      <c r="E157"/>
      <c r="F157"/>
      <c r="G157"/>
      <c r="H157"/>
      <c r="I157"/>
      <c r="J157"/>
      <c r="K157"/>
    </row>
    <row r="158" spans="2:11" ht="12.75">
      <c r="B158"/>
      <c r="C158"/>
      <c r="D158"/>
      <c r="E158"/>
      <c r="F158"/>
      <c r="G158"/>
      <c r="H158"/>
      <c r="I158"/>
      <c r="J158"/>
      <c r="K158"/>
    </row>
    <row r="159" spans="2:11" ht="12.75">
      <c r="B159"/>
      <c r="C159"/>
      <c r="D159"/>
      <c r="E159"/>
      <c r="F159"/>
      <c r="G159"/>
      <c r="H159"/>
      <c r="I159"/>
      <c r="J159"/>
      <c r="K159"/>
    </row>
    <row r="160" spans="2:11" ht="12.75">
      <c r="B160"/>
      <c r="C160"/>
      <c r="D160"/>
      <c r="E160"/>
      <c r="F160"/>
      <c r="G160"/>
      <c r="H160"/>
      <c r="I160"/>
      <c r="J160"/>
      <c r="K160"/>
    </row>
    <row r="161" spans="2:11" ht="12.75">
      <c r="B161"/>
      <c r="C161"/>
      <c r="D161"/>
      <c r="E161"/>
      <c r="F161"/>
      <c r="G161"/>
      <c r="H161"/>
      <c r="I161"/>
      <c r="J161"/>
      <c r="K161"/>
    </row>
    <row r="162" spans="2:11" ht="12.75">
      <c r="B162"/>
      <c r="C162"/>
      <c r="D162"/>
      <c r="E162"/>
      <c r="F162"/>
      <c r="G162"/>
      <c r="H162"/>
      <c r="I162"/>
      <c r="J162"/>
      <c r="K162"/>
    </row>
    <row r="163" spans="2:11" ht="12.75">
      <c r="B163"/>
      <c r="C163"/>
      <c r="D163"/>
      <c r="E163"/>
      <c r="F163"/>
      <c r="G163"/>
      <c r="H163"/>
      <c r="I163"/>
      <c r="J163"/>
      <c r="K163"/>
    </row>
    <row r="164" spans="2:11" ht="12.75">
      <c r="B164"/>
      <c r="C164"/>
      <c r="D164"/>
      <c r="E164"/>
      <c r="F164"/>
      <c r="G164"/>
      <c r="H164"/>
      <c r="I164"/>
      <c r="J164"/>
      <c r="K164"/>
    </row>
    <row r="165" spans="2:11" ht="12.75">
      <c r="B165"/>
      <c r="C165"/>
      <c r="D165"/>
      <c r="E165"/>
      <c r="F165"/>
      <c r="G165"/>
      <c r="H165"/>
      <c r="I165"/>
      <c r="J165"/>
      <c r="K165"/>
    </row>
    <row r="166" spans="2:11" ht="12.75">
      <c r="B166"/>
      <c r="C166"/>
      <c r="D166"/>
      <c r="E166"/>
      <c r="F166"/>
      <c r="G166"/>
      <c r="H166"/>
      <c r="I166"/>
      <c r="J166"/>
      <c r="K166"/>
    </row>
    <row r="167" spans="2:11" ht="12.75">
      <c r="B167"/>
      <c r="C167"/>
      <c r="D167"/>
      <c r="E167"/>
      <c r="F167"/>
      <c r="G167"/>
      <c r="H167"/>
      <c r="I167"/>
      <c r="J167"/>
      <c r="K167"/>
    </row>
    <row r="168" spans="2:11" ht="12.75">
      <c r="B168"/>
      <c r="C168"/>
      <c r="D168"/>
      <c r="E168"/>
      <c r="F168"/>
      <c r="G168"/>
      <c r="H168"/>
      <c r="I168"/>
      <c r="J168"/>
      <c r="K168"/>
    </row>
    <row r="169" spans="2:11" ht="12.75">
      <c r="B169"/>
      <c r="C169"/>
      <c r="D169"/>
      <c r="E169"/>
      <c r="F169"/>
      <c r="G169"/>
      <c r="H169"/>
      <c r="I169"/>
      <c r="J169"/>
      <c r="K169"/>
    </row>
    <row r="170" spans="2:11" ht="12.75">
      <c r="B170"/>
      <c r="C170"/>
      <c r="D170"/>
      <c r="E170"/>
      <c r="F170"/>
      <c r="G170"/>
      <c r="H170"/>
      <c r="I170"/>
      <c r="J170"/>
      <c r="K170"/>
    </row>
    <row r="171" spans="2:11" ht="12.75">
      <c r="B171"/>
      <c r="C171"/>
      <c r="D171"/>
      <c r="E171"/>
      <c r="F171"/>
      <c r="G171"/>
      <c r="H171"/>
      <c r="I171"/>
      <c r="J171"/>
      <c r="K171"/>
    </row>
    <row r="172" spans="2:11" ht="12.75">
      <c r="B172"/>
      <c r="C172"/>
      <c r="D172"/>
      <c r="E172"/>
      <c r="F172"/>
      <c r="G172"/>
      <c r="H172"/>
      <c r="I172"/>
      <c r="J172"/>
      <c r="K172"/>
    </row>
    <row r="173" spans="2:11" ht="12.75">
      <c r="B173"/>
      <c r="C173"/>
      <c r="D173"/>
      <c r="E173"/>
      <c r="F173"/>
      <c r="G173"/>
      <c r="H173"/>
      <c r="I173"/>
      <c r="J173"/>
      <c r="K173"/>
    </row>
    <row r="174" spans="2:11" ht="12.75">
      <c r="B174"/>
      <c r="C174"/>
      <c r="D174"/>
      <c r="E174"/>
      <c r="F174"/>
      <c r="G174"/>
      <c r="H174"/>
      <c r="I174"/>
      <c r="J174"/>
      <c r="K174"/>
    </row>
    <row r="175" spans="2:11" ht="12.75">
      <c r="B175"/>
      <c r="C175"/>
      <c r="D175"/>
      <c r="E175"/>
      <c r="F175"/>
      <c r="G175"/>
      <c r="H175"/>
      <c r="I175"/>
      <c r="J175"/>
      <c r="K175"/>
    </row>
    <row r="176" spans="2:11" ht="12.75">
      <c r="B176"/>
      <c r="C176"/>
      <c r="D176"/>
      <c r="E176"/>
      <c r="F176"/>
      <c r="G176"/>
      <c r="H176"/>
      <c r="I176"/>
      <c r="J176"/>
      <c r="K176"/>
    </row>
    <row r="177" spans="2:11" ht="12.75">
      <c r="B177"/>
      <c r="C177"/>
      <c r="D177"/>
      <c r="E177"/>
      <c r="F177"/>
      <c r="G177"/>
      <c r="H177"/>
      <c r="I177"/>
      <c r="J177"/>
      <c r="K177"/>
    </row>
    <row r="178" spans="2:11" ht="12.75">
      <c r="B178"/>
      <c r="C178"/>
      <c r="D178"/>
      <c r="E178"/>
      <c r="F178"/>
      <c r="G178"/>
      <c r="H178"/>
      <c r="I178"/>
      <c r="J178"/>
      <c r="K178"/>
    </row>
    <row r="179" spans="2:11" ht="12.75">
      <c r="B179"/>
      <c r="C179"/>
      <c r="D179"/>
      <c r="E179"/>
      <c r="F179"/>
      <c r="G179"/>
      <c r="H179"/>
      <c r="I179"/>
      <c r="J179"/>
      <c r="K179"/>
    </row>
    <row r="180" spans="2:11" ht="12.75">
      <c r="B180"/>
      <c r="C180"/>
      <c r="D180"/>
      <c r="E180"/>
      <c r="F180"/>
      <c r="G180"/>
      <c r="H180"/>
      <c r="I180"/>
      <c r="J180"/>
      <c r="K180"/>
    </row>
    <row r="181" spans="2:11" ht="12.75">
      <c r="B181"/>
      <c r="C181"/>
      <c r="D181"/>
      <c r="E181"/>
      <c r="F181"/>
      <c r="G181"/>
      <c r="H181"/>
      <c r="I181"/>
      <c r="J181"/>
      <c r="K181"/>
    </row>
    <row r="182" spans="2:11" ht="12.75">
      <c r="B182"/>
      <c r="C182"/>
      <c r="D182"/>
      <c r="E182"/>
      <c r="F182"/>
      <c r="G182"/>
      <c r="H182"/>
      <c r="I182"/>
      <c r="J182"/>
      <c r="K182"/>
    </row>
    <row r="183" spans="2:11" ht="12.75">
      <c r="B183"/>
      <c r="C183"/>
      <c r="D183"/>
      <c r="E183"/>
      <c r="F183"/>
      <c r="G183"/>
      <c r="H183"/>
      <c r="I183"/>
      <c r="J183"/>
      <c r="K183"/>
    </row>
    <row r="184" spans="2:11" ht="12.75">
      <c r="B184"/>
      <c r="C184"/>
      <c r="D184"/>
      <c r="E184"/>
      <c r="F184"/>
      <c r="G184"/>
      <c r="H184"/>
      <c r="I184"/>
      <c r="J184"/>
      <c r="K184"/>
    </row>
  </sheetData>
  <mergeCells count="1">
    <mergeCell ref="AS1:AS2"/>
  </mergeCells>
  <printOptions gridLines="1"/>
  <pageMargins left="0.21" right="0.21" top="0.51" bottom="0.44" header="0.23" footer="0.21"/>
  <pageSetup horizontalDpi="300" verticalDpi="300" orientation="landscape" scale="65" r:id="rId1"/>
  <headerFooter alignWithMargins="0">
    <oddHeader>&amp;LJ.H. Chrzanowski&amp;C&amp;"Arial,Bold"&amp;14NSTX CENTERSTACK- UPGRADE    &amp;R&amp;D</oddHeader>
    <oddFooter>&amp;L&amp;F &amp;C&amp;A 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D1" sqref="D1:D4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18" customHeight="1">
      <c r="A1" s="348" t="str">
        <f>'Tab A Description'!A3</f>
        <v>Cost Center:</v>
      </c>
      <c r="B1" s="269"/>
      <c r="D1" s="349">
        <f>+'Tab A Description'!B3</f>
        <v>1170</v>
      </c>
      <c r="F1" s="269"/>
      <c r="G1" s="269"/>
      <c r="I1" s="270"/>
    </row>
    <row r="2" spans="1:9" ht="18" customHeight="1">
      <c r="A2" s="348" t="str">
        <f>'Tab A Description'!A4</f>
        <v>Job Number:</v>
      </c>
      <c r="B2" s="269"/>
      <c r="D2" s="349">
        <f>+'Tab A Description'!B4</f>
        <v>1307</v>
      </c>
      <c r="F2" s="269"/>
      <c r="G2" s="269"/>
      <c r="I2" s="270"/>
    </row>
    <row r="3" spans="1:9" ht="18" customHeight="1">
      <c r="A3" s="348" t="str">
        <f>'Tab A Description'!A5</f>
        <v>Job Title: </v>
      </c>
      <c r="B3" s="269"/>
      <c r="D3" s="349" t="str">
        <f>+'Tab A Description'!B5</f>
        <v>Center Stack Casing </v>
      </c>
      <c r="F3" s="269"/>
      <c r="G3" s="269"/>
      <c r="I3" s="270"/>
    </row>
    <row r="4" spans="1:9" ht="18" customHeight="1">
      <c r="A4" s="348" t="str">
        <f>'Tab A Description'!A6</f>
        <v>Job Manager: </v>
      </c>
      <c r="B4" s="269"/>
      <c r="D4" s="349" t="str">
        <f>+'Tab A Description'!B6</f>
        <v>James Chrzanowski</v>
      </c>
      <c r="F4" s="269"/>
      <c r="G4" s="269"/>
      <c r="I4" s="270"/>
    </row>
    <row r="6" spans="1:20" ht="12.75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</row>
    <row r="7" ht="15.75">
      <c r="A7" s="272" t="s">
        <v>186</v>
      </c>
    </row>
    <row r="8" spans="1:20" ht="26.25">
      <c r="A8" s="272"/>
      <c r="D8" s="273" t="s">
        <v>187</v>
      </c>
      <c r="E8" s="273" t="s">
        <v>188</v>
      </c>
      <c r="F8" s="273" t="s">
        <v>189</v>
      </c>
      <c r="G8" s="274" t="s">
        <v>190</v>
      </c>
      <c r="H8" s="275" t="s">
        <v>191</v>
      </c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</row>
    <row r="9" spans="2:17" s="189" customFormat="1" ht="44.25" customHeight="1">
      <c r="B9" s="189" t="s">
        <v>192</v>
      </c>
      <c r="D9" s="190"/>
      <c r="E9" s="190"/>
      <c r="F9" s="190" t="s">
        <v>193</v>
      </c>
      <c r="G9" s="190"/>
      <c r="H9" s="405"/>
      <c r="I9" s="405"/>
      <c r="J9" s="405"/>
      <c r="K9" s="405"/>
      <c r="L9" s="405"/>
      <c r="M9" s="405"/>
      <c r="N9" s="405"/>
      <c r="O9" s="405"/>
      <c r="P9" s="405"/>
      <c r="Q9" s="405"/>
    </row>
    <row r="10" spans="4:7" s="189" customFormat="1" ht="12.75">
      <c r="D10" s="190"/>
      <c r="E10" s="190"/>
      <c r="F10" s="190"/>
      <c r="G10" s="277"/>
    </row>
    <row r="11" spans="2:17" s="189" customFormat="1" ht="44.25" customHeight="1">
      <c r="B11" s="189" t="s">
        <v>194</v>
      </c>
      <c r="D11" s="190"/>
      <c r="E11" s="190" t="s">
        <v>193</v>
      </c>
      <c r="F11" s="190"/>
      <c r="G11" s="190"/>
      <c r="H11" s="405"/>
      <c r="I11" s="405"/>
      <c r="J11" s="405"/>
      <c r="K11" s="405"/>
      <c r="L11" s="405"/>
      <c r="M11" s="405"/>
      <c r="N11" s="405"/>
      <c r="O11" s="405"/>
      <c r="P11" s="405"/>
      <c r="Q11" s="405"/>
    </row>
    <row r="13" spans="1:20" ht="12.75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</row>
    <row r="14" s="38" customFormat="1" ht="12.75">
      <c r="A14" s="278" t="s">
        <v>195</v>
      </c>
    </row>
    <row r="15" spans="6:17" s="279" customFormat="1" ht="12.75">
      <c r="F15" s="280"/>
      <c r="G15" s="280"/>
      <c r="N15" s="406" t="s">
        <v>196</v>
      </c>
      <c r="O15" s="406"/>
      <c r="P15" s="281" t="s">
        <v>197</v>
      </c>
      <c r="Q15" s="282"/>
    </row>
    <row r="16" spans="1:17" s="284" customFormat="1" ht="25.5">
      <c r="A16" s="166"/>
      <c r="B16" s="407" t="s">
        <v>198</v>
      </c>
      <c r="C16" s="407"/>
      <c r="D16" s="407"/>
      <c r="E16" s="407"/>
      <c r="F16" s="407"/>
      <c r="G16" s="283" t="s">
        <v>199</v>
      </c>
      <c r="H16" s="407" t="s">
        <v>200</v>
      </c>
      <c r="I16" s="407"/>
      <c r="J16" s="407"/>
      <c r="K16" s="407" t="s">
        <v>201</v>
      </c>
      <c r="L16" s="407"/>
      <c r="M16" s="407"/>
      <c r="N16" s="166" t="s">
        <v>202</v>
      </c>
      <c r="O16" s="166" t="s">
        <v>203</v>
      </c>
      <c r="P16" s="283" t="s">
        <v>204</v>
      </c>
      <c r="Q16" s="283" t="s">
        <v>205</v>
      </c>
    </row>
    <row r="17" spans="1:17" s="166" customFormat="1" ht="36.75" customHeight="1">
      <c r="A17" s="166">
        <v>1</v>
      </c>
      <c r="B17" s="404" t="s">
        <v>206</v>
      </c>
      <c r="C17" s="404"/>
      <c r="D17" s="404"/>
      <c r="E17" s="404"/>
      <c r="F17" s="404"/>
      <c r="G17" s="283"/>
      <c r="H17" s="404" t="s">
        <v>207</v>
      </c>
      <c r="I17" s="404"/>
      <c r="J17" s="404"/>
      <c r="K17" s="404"/>
      <c r="L17" s="404"/>
      <c r="M17" s="404"/>
      <c r="P17" s="283"/>
      <c r="Q17" s="283"/>
    </row>
    <row r="18" spans="1:17" s="166" customFormat="1" ht="36.75" customHeight="1">
      <c r="A18" s="166">
        <v>2</v>
      </c>
      <c r="B18" s="404"/>
      <c r="C18" s="404"/>
      <c r="D18" s="404"/>
      <c r="E18" s="404"/>
      <c r="F18" s="404"/>
      <c r="G18" s="283"/>
      <c r="H18" s="404"/>
      <c r="I18" s="404"/>
      <c r="J18" s="404"/>
      <c r="K18" s="404"/>
      <c r="L18" s="404"/>
      <c r="M18" s="404"/>
      <c r="P18" s="283"/>
      <c r="Q18" s="283"/>
    </row>
    <row r="19" spans="1:17" s="166" customFormat="1" ht="36.75" customHeight="1">
      <c r="A19" s="166">
        <v>3</v>
      </c>
      <c r="B19" s="404"/>
      <c r="C19" s="404"/>
      <c r="D19" s="404"/>
      <c r="E19" s="404"/>
      <c r="F19" s="404"/>
      <c r="G19" s="283"/>
      <c r="H19" s="404"/>
      <c r="I19" s="404"/>
      <c r="J19" s="404"/>
      <c r="K19" s="404"/>
      <c r="L19" s="404"/>
      <c r="M19" s="404"/>
      <c r="P19" s="283"/>
      <c r="Q19" s="283"/>
    </row>
    <row r="20" spans="1:17" s="166" customFormat="1" ht="36.75" customHeight="1">
      <c r="A20" s="166">
        <v>4</v>
      </c>
      <c r="B20" s="404"/>
      <c r="C20" s="404"/>
      <c r="D20" s="404"/>
      <c r="E20" s="404"/>
      <c r="F20" s="404"/>
      <c r="G20" s="283"/>
      <c r="H20" s="404"/>
      <c r="I20" s="404"/>
      <c r="J20" s="404"/>
      <c r="K20" s="404"/>
      <c r="L20" s="404"/>
      <c r="M20" s="404"/>
      <c r="P20" s="283"/>
      <c r="Q20" s="283"/>
    </row>
    <row r="21" spans="1:13" s="286" customFormat="1" ht="36.75" customHeight="1">
      <c r="A21" s="283">
        <v>5</v>
      </c>
      <c r="B21" s="404"/>
      <c r="C21" s="404"/>
      <c r="D21" s="404"/>
      <c r="E21" s="404"/>
      <c r="F21" s="404"/>
      <c r="G21" s="285"/>
      <c r="H21" s="404"/>
      <c r="I21" s="404"/>
      <c r="J21" s="404"/>
      <c r="K21" s="404"/>
      <c r="L21" s="404"/>
      <c r="M21" s="404"/>
    </row>
    <row r="22" spans="2:13" s="286" customFormat="1" ht="12.75">
      <c r="B22" s="404"/>
      <c r="C22" s="404"/>
      <c r="D22" s="404"/>
      <c r="E22" s="404"/>
      <c r="F22" s="404"/>
      <c r="G22" s="285"/>
      <c r="H22" s="404"/>
      <c r="I22" s="404"/>
      <c r="J22" s="404"/>
      <c r="K22" s="404"/>
      <c r="L22" s="404"/>
      <c r="M22" s="404"/>
    </row>
    <row r="23" spans="5:8" ht="12.75">
      <c r="E23" s="108"/>
      <c r="F23" s="108"/>
      <c r="G23" s="108"/>
      <c r="H23" s="108"/>
    </row>
    <row r="24" spans="1:8" s="189" customFormat="1" ht="12.75">
      <c r="A24" s="189" t="s">
        <v>208</v>
      </c>
      <c r="E24" s="190"/>
      <c r="F24" s="190"/>
      <c r="G24" s="190"/>
      <c r="H24" s="190"/>
    </row>
    <row r="25" spans="1:8" s="189" customFormat="1" ht="12.75">
      <c r="A25" s="287" t="s">
        <v>209</v>
      </c>
      <c r="B25" s="189" t="s">
        <v>210</v>
      </c>
      <c r="E25" s="190"/>
      <c r="F25" s="190"/>
      <c r="G25" s="190"/>
      <c r="H25" s="190"/>
    </row>
    <row r="26" spans="1:2" s="189" customFormat="1" ht="12.75">
      <c r="A26" s="287" t="s">
        <v>211</v>
      </c>
      <c r="B26" s="189" t="s">
        <v>212</v>
      </c>
    </row>
    <row r="27" s="189" customFormat="1" ht="12.75">
      <c r="B27" s="189" t="s">
        <v>213</v>
      </c>
    </row>
    <row r="28" spans="1:2" s="189" customFormat="1" ht="12.75">
      <c r="A28" s="287" t="s">
        <v>214</v>
      </c>
      <c r="B28" s="189" t="s">
        <v>215</v>
      </c>
    </row>
    <row r="29" s="189" customFormat="1" ht="12.75">
      <c r="B29" s="189" t="s">
        <v>216</v>
      </c>
    </row>
    <row r="30" spans="5:9" ht="12.75">
      <c r="E30" s="108"/>
      <c r="F30" s="108"/>
      <c r="G30" s="108"/>
      <c r="H30" s="108"/>
      <c r="I30" s="108"/>
    </row>
    <row r="31" spans="5:25" ht="12.75">
      <c r="E31" s="108"/>
      <c r="F31" s="108"/>
      <c r="G31" s="108"/>
      <c r="H31" s="108"/>
      <c r="I31" s="108"/>
      <c r="R31" s="189"/>
      <c r="S31" s="189"/>
      <c r="T31" s="189"/>
      <c r="U31" s="189"/>
      <c r="V31" s="189"/>
      <c r="W31" s="189"/>
      <c r="X31" s="189"/>
      <c r="Y31" s="189"/>
    </row>
    <row r="32" spans="5:25" ht="15">
      <c r="E32" s="108"/>
      <c r="F32" s="108"/>
      <c r="G32" s="108"/>
      <c r="H32" s="108"/>
      <c r="I32" s="288" t="s">
        <v>217</v>
      </c>
      <c r="J32" s="189"/>
      <c r="K32" s="189"/>
      <c r="R32" s="189"/>
      <c r="S32" s="189"/>
      <c r="T32" s="189"/>
      <c r="U32" s="189"/>
      <c r="V32" s="189"/>
      <c r="W32" s="189"/>
      <c r="X32" s="189"/>
      <c r="Y32" s="189"/>
    </row>
    <row r="33" spans="5:25" ht="15">
      <c r="E33" s="108"/>
      <c r="F33" s="108"/>
      <c r="G33" s="108"/>
      <c r="H33" s="108"/>
      <c r="I33" s="255" t="s">
        <v>187</v>
      </c>
      <c r="J33" s="7"/>
      <c r="R33" s="189"/>
      <c r="S33" s="189"/>
      <c r="T33" s="189"/>
      <c r="U33" s="189"/>
      <c r="V33" s="189"/>
      <c r="W33" s="189"/>
      <c r="X33" s="189"/>
      <c r="Y33" s="189"/>
    </row>
    <row r="34" spans="5:25" ht="15">
      <c r="E34" s="108"/>
      <c r="F34" s="108"/>
      <c r="G34" s="108"/>
      <c r="H34" s="108"/>
      <c r="I34" s="255"/>
      <c r="J34" s="7" t="s">
        <v>218</v>
      </c>
      <c r="R34" s="189"/>
      <c r="S34" s="189"/>
      <c r="T34" s="189"/>
      <c r="U34" s="189"/>
      <c r="V34" s="189"/>
      <c r="W34" s="189"/>
      <c r="X34" s="189"/>
      <c r="Y34" s="189"/>
    </row>
    <row r="35" spans="5:25" ht="15">
      <c r="E35" s="108"/>
      <c r="F35" s="108"/>
      <c r="G35" s="108" t="s">
        <v>184</v>
      </c>
      <c r="H35" s="108"/>
      <c r="I35" s="255"/>
      <c r="J35" s="7" t="s">
        <v>219</v>
      </c>
      <c r="R35" s="189"/>
      <c r="S35" s="189"/>
      <c r="T35" s="189"/>
      <c r="U35" s="189"/>
      <c r="V35" s="189"/>
      <c r="W35" s="189"/>
      <c r="X35" s="189"/>
      <c r="Y35" s="189"/>
    </row>
    <row r="36" spans="5:10" ht="15">
      <c r="E36" s="108"/>
      <c r="F36" s="108"/>
      <c r="G36" s="108"/>
      <c r="H36" s="108"/>
      <c r="I36" s="255"/>
      <c r="J36" s="7" t="s">
        <v>220</v>
      </c>
    </row>
    <row r="37" spans="5:9" ht="15">
      <c r="E37" s="108"/>
      <c r="F37" s="108"/>
      <c r="G37" s="108"/>
      <c r="H37" s="108"/>
      <c r="I37" s="255" t="s">
        <v>188</v>
      </c>
    </row>
    <row r="38" spans="9:10" ht="15">
      <c r="I38" s="255"/>
      <c r="J38" t="s">
        <v>221</v>
      </c>
    </row>
    <row r="39" spans="9:10" ht="15">
      <c r="I39" s="255"/>
      <c r="J39" t="s">
        <v>222</v>
      </c>
    </row>
    <row r="40" spans="9:10" ht="15">
      <c r="I40" s="255"/>
      <c r="J40" t="s">
        <v>223</v>
      </c>
    </row>
    <row r="41" ht="15">
      <c r="I41" s="255" t="s">
        <v>189</v>
      </c>
    </row>
    <row r="42" spans="9:10" ht="15">
      <c r="I42" s="255"/>
      <c r="J42" t="s">
        <v>224</v>
      </c>
    </row>
    <row r="43" spans="9:10" ht="15">
      <c r="I43" s="255"/>
      <c r="J43" t="s">
        <v>225</v>
      </c>
    </row>
    <row r="44" spans="9:10" ht="15">
      <c r="I44" s="255"/>
      <c r="J44" t="s">
        <v>226</v>
      </c>
    </row>
    <row r="45" spans="9:10" ht="15">
      <c r="I45" s="255"/>
      <c r="J45" t="s">
        <v>227</v>
      </c>
    </row>
    <row r="46" spans="9:10" ht="15.75">
      <c r="I46" s="288"/>
      <c r="J46" s="255"/>
    </row>
    <row r="47" spans="9:10" ht="15.75">
      <c r="I47" s="288" t="s">
        <v>228</v>
      </c>
      <c r="J47" s="255"/>
    </row>
    <row r="48" ht="15">
      <c r="I48" s="255" t="s">
        <v>189</v>
      </c>
    </row>
    <row r="49" spans="9:10" ht="15">
      <c r="I49" s="255"/>
      <c r="J49" t="s">
        <v>229</v>
      </c>
    </row>
    <row r="50" spans="9:10" ht="15">
      <c r="I50" s="255"/>
      <c r="J50" t="s">
        <v>230</v>
      </c>
    </row>
    <row r="51" spans="9:10" ht="15">
      <c r="I51" s="255"/>
      <c r="J51" t="s">
        <v>231</v>
      </c>
    </row>
    <row r="52" spans="9:10" ht="15">
      <c r="I52" s="255"/>
      <c r="J52" t="s">
        <v>232</v>
      </c>
    </row>
    <row r="53" ht="15">
      <c r="I53" s="255" t="s">
        <v>188</v>
      </c>
    </row>
    <row r="54" spans="9:10" ht="15">
      <c r="I54" s="255"/>
      <c r="J54" t="s">
        <v>233</v>
      </c>
    </row>
    <row r="55" spans="9:10" ht="15">
      <c r="I55" s="255"/>
      <c r="J55" t="s">
        <v>234</v>
      </c>
    </row>
    <row r="56" spans="9:10" ht="15">
      <c r="I56" s="255"/>
      <c r="J56" t="s">
        <v>235</v>
      </c>
    </row>
    <row r="57" ht="15">
      <c r="I57" s="255" t="s">
        <v>187</v>
      </c>
    </row>
    <row r="58" spans="9:10" ht="15">
      <c r="I58" s="255"/>
      <c r="J58" t="s">
        <v>236</v>
      </c>
    </row>
    <row r="59" ht="12.75">
      <c r="J59" t="s">
        <v>237</v>
      </c>
    </row>
    <row r="60" ht="12.75">
      <c r="J60" t="s">
        <v>238</v>
      </c>
    </row>
    <row r="61" ht="12.75">
      <c r="J61" t="s">
        <v>239</v>
      </c>
    </row>
  </sheetData>
  <mergeCells count="24">
    <mergeCell ref="K17:M17"/>
    <mergeCell ref="K18:M18"/>
    <mergeCell ref="K19:M19"/>
    <mergeCell ref="K20:M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</mergeCells>
  <printOptions gridLines="1"/>
  <pageMargins left="0.37" right="0.34" top="0.62" bottom="0.68" header="0.42" footer="0.5"/>
  <pageSetup fitToHeight="1" fitToWidth="1" horizontalDpi="600" verticalDpi="600" orientation="landscape" scale="85" r:id="rId2"/>
  <headerFooter alignWithMargins="0">
    <oddFooter xml:space="preserve">&amp;L&amp;F&amp;C&amp;A    &amp;P of &amp;N&amp;R&amp;D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75" zoomScaleNormal="75" workbookViewId="0" topLeftCell="A1">
      <selection activeCell="I35" sqref="I35"/>
    </sheetView>
  </sheetViews>
  <sheetFormatPr defaultColWidth="9.140625" defaultRowHeight="12.75"/>
  <cols>
    <col min="1" max="1" width="43.140625" style="0" customWidth="1"/>
    <col min="2" max="2" width="6.7109375" style="0" bestFit="1" customWidth="1"/>
    <col min="3" max="3" width="10.28125" style="291" bestFit="1" customWidth="1"/>
    <col min="4" max="4" width="50.140625" style="291" customWidth="1"/>
    <col min="5" max="5" width="20.7109375" style="291" bestFit="1" customWidth="1"/>
    <col min="6" max="6" width="5.140625" style="291" bestFit="1" customWidth="1"/>
    <col min="7" max="7" width="9.28125" style="0" bestFit="1" customWidth="1"/>
    <col min="8" max="8" width="10.28125" style="0" bestFit="1" customWidth="1"/>
    <col min="9" max="9" width="8.7109375" style="0" customWidth="1"/>
    <col min="10" max="10" width="9.00390625" style="0" customWidth="1"/>
    <col min="11" max="11" width="6.140625" style="0" bestFit="1" customWidth="1"/>
    <col min="12" max="12" width="6.28125" style="0" bestFit="1" customWidth="1"/>
    <col min="13" max="14" width="5.8515625" style="0" bestFit="1" customWidth="1"/>
    <col min="15" max="15" width="4.28125" style="0" bestFit="1" customWidth="1"/>
    <col min="16" max="16" width="1.7109375" style="0" customWidth="1"/>
    <col min="17" max="17" width="70.28125" style="0" customWidth="1"/>
    <col min="18" max="18" width="12.00390625" style="190" customWidth="1"/>
    <col min="19" max="19" width="13.57421875" style="291" customWidth="1"/>
  </cols>
  <sheetData>
    <row r="1" spans="1:19" ht="18" customHeight="1">
      <c r="A1" s="269" t="str">
        <f>'Tab A Description'!A3</f>
        <v>Cost Center:</v>
      </c>
      <c r="B1" s="269"/>
      <c r="C1" s="349">
        <f>'Tab A Description'!B3</f>
        <v>1170</v>
      </c>
      <c r="D1"/>
      <c r="E1" s="269"/>
      <c r="F1" s="269"/>
      <c r="H1" s="270"/>
      <c r="R1"/>
      <c r="S1"/>
    </row>
    <row r="2" spans="1:19" ht="18" customHeight="1">
      <c r="A2" s="269" t="str">
        <f>'Tab A Description'!A4</f>
        <v>Job Number:</v>
      </c>
      <c r="B2" s="269"/>
      <c r="C2" s="349">
        <f>'Tab A Description'!B4</f>
        <v>1307</v>
      </c>
      <c r="D2"/>
      <c r="E2" s="269"/>
      <c r="F2" s="269"/>
      <c r="H2" s="270"/>
      <c r="R2"/>
      <c r="S2"/>
    </row>
    <row r="3" spans="1:19" ht="18" customHeight="1">
      <c r="A3" s="269" t="str">
        <f>'Tab A Description'!A5</f>
        <v>Job Title: </v>
      </c>
      <c r="B3" s="269"/>
      <c r="C3" s="349" t="str">
        <f>'Tab A Description'!B5</f>
        <v>Center Stack Casing </v>
      </c>
      <c r="D3"/>
      <c r="E3" s="269"/>
      <c r="F3" s="269"/>
      <c r="H3" s="270"/>
      <c r="R3"/>
      <c r="S3"/>
    </row>
    <row r="4" spans="1:19" ht="18" customHeight="1">
      <c r="A4" s="269" t="str">
        <f>'Tab A Description'!A6</f>
        <v>Job Manager: </v>
      </c>
      <c r="B4" s="269"/>
      <c r="C4" s="349" t="str">
        <f>'Tab A Description'!B6</f>
        <v>James Chrzanowski</v>
      </c>
      <c r="D4"/>
      <c r="E4" s="269"/>
      <c r="F4" s="269"/>
      <c r="H4" s="270"/>
      <c r="R4"/>
      <c r="S4"/>
    </row>
    <row r="5" spans="3:19" ht="12.75">
      <c r="C5"/>
      <c r="D5"/>
      <c r="E5"/>
      <c r="F5"/>
      <c r="R5"/>
      <c r="S5"/>
    </row>
    <row r="6" spans="1:8" ht="20.25">
      <c r="A6" s="269"/>
      <c r="B6" s="269"/>
      <c r="C6" s="289"/>
      <c r="D6" s="290"/>
      <c r="E6"/>
      <c r="F6"/>
      <c r="H6" s="291"/>
    </row>
    <row r="7" spans="1:8" ht="12.75">
      <c r="A7" s="271"/>
      <c r="B7" s="271"/>
      <c r="C7" s="292"/>
      <c r="D7" s="292"/>
      <c r="E7" s="271"/>
      <c r="F7" s="271"/>
      <c r="G7" s="271"/>
      <c r="H7" s="293"/>
    </row>
    <row r="8" spans="1:8" ht="18.75" thickBot="1">
      <c r="A8" s="294" t="s">
        <v>240</v>
      </c>
      <c r="B8" s="158"/>
      <c r="C8" s="295"/>
      <c r="D8" s="296" t="s">
        <v>37</v>
      </c>
      <c r="E8" s="297" t="s">
        <v>241</v>
      </c>
      <c r="F8" s="298"/>
      <c r="G8" s="298"/>
      <c r="H8" s="299"/>
    </row>
    <row r="9" spans="1:8" ht="12.75">
      <c r="A9" s="300"/>
      <c r="C9" s="289"/>
      <c r="D9" s="289"/>
      <c r="E9"/>
      <c r="F9"/>
      <c r="H9" s="291"/>
    </row>
    <row r="10" spans="1:8" ht="12.75">
      <c r="A10" s="300" t="s">
        <v>177</v>
      </c>
      <c r="B10" s="279"/>
      <c r="C10" s="290"/>
      <c r="D10" s="290"/>
      <c r="E10" s="301"/>
      <c r="F10" s="279"/>
      <c r="G10" s="279"/>
      <c r="H10" s="302"/>
    </row>
    <row r="11" spans="1:8" ht="12.75">
      <c r="A11" s="408"/>
      <c r="B11" s="409"/>
      <c r="C11" s="303"/>
      <c r="D11" s="303"/>
      <c r="E11" s="304"/>
      <c r="F11" s="282"/>
      <c r="G11" s="280"/>
      <c r="H11" s="305"/>
    </row>
    <row r="12" spans="1:8" ht="12.75">
      <c r="A12" s="7" t="s">
        <v>242</v>
      </c>
      <c r="B12" s="279"/>
      <c r="C12" s="290"/>
      <c r="D12" s="306">
        <v>50</v>
      </c>
      <c r="E12" s="301">
        <v>4</v>
      </c>
      <c r="F12" s="279"/>
      <c r="G12" s="279"/>
      <c r="H12" s="302"/>
    </row>
    <row r="13" spans="1:8" ht="12.75">
      <c r="A13" s="307" t="s">
        <v>243</v>
      </c>
      <c r="B13" s="307"/>
      <c r="C13" s="308"/>
      <c r="D13" s="309">
        <v>35</v>
      </c>
      <c r="E13" s="310">
        <v>4</v>
      </c>
      <c r="F13" s="311"/>
      <c r="G13" s="312"/>
      <c r="H13" s="313"/>
    </row>
    <row r="14" spans="1:8" ht="12.75">
      <c r="A14" s="307" t="s">
        <v>244</v>
      </c>
      <c r="B14" s="307"/>
      <c r="C14" s="308"/>
      <c r="D14" s="309">
        <v>17.1</v>
      </c>
      <c r="E14" s="310">
        <v>4</v>
      </c>
      <c r="F14" s="311"/>
      <c r="G14" s="312"/>
      <c r="H14" s="313"/>
    </row>
    <row r="15" spans="1:8" ht="12.75">
      <c r="A15" s="314" t="s">
        <v>245</v>
      </c>
      <c r="B15" s="315"/>
      <c r="C15" s="308"/>
      <c r="D15" s="309">
        <v>60.2</v>
      </c>
      <c r="E15" s="316">
        <v>4</v>
      </c>
      <c r="F15" s="311"/>
      <c r="G15" s="317"/>
      <c r="H15" s="313"/>
    </row>
    <row r="16" spans="1:8" ht="12.75">
      <c r="A16" s="314" t="s">
        <v>246</v>
      </c>
      <c r="B16" s="315"/>
      <c r="C16" s="308"/>
      <c r="D16" s="309">
        <v>40</v>
      </c>
      <c r="E16" s="318">
        <v>4</v>
      </c>
      <c r="F16" s="311"/>
      <c r="G16" s="312"/>
      <c r="H16" s="313"/>
    </row>
    <row r="17" spans="1:8" ht="12.75">
      <c r="A17" s="314" t="s">
        <v>247</v>
      </c>
      <c r="B17" s="315"/>
      <c r="C17" s="308"/>
      <c r="D17" s="309">
        <v>10</v>
      </c>
      <c r="E17" s="310">
        <v>2</v>
      </c>
      <c r="F17" s="311"/>
      <c r="G17" s="312"/>
      <c r="H17" s="313"/>
    </row>
    <row r="18" spans="1:8" ht="12.75">
      <c r="A18" s="314" t="s">
        <v>248</v>
      </c>
      <c r="B18" s="315"/>
      <c r="C18" s="308"/>
      <c r="D18" s="309">
        <v>7</v>
      </c>
      <c r="E18" s="310">
        <v>6</v>
      </c>
      <c r="F18" s="311"/>
      <c r="G18" s="312"/>
      <c r="H18" s="313"/>
    </row>
    <row r="19" spans="1:8" ht="12.75">
      <c r="A19" s="314" t="s">
        <v>167</v>
      </c>
      <c r="B19" s="315"/>
      <c r="C19" s="308"/>
      <c r="D19" s="309">
        <v>25</v>
      </c>
      <c r="E19" s="310">
        <v>2</v>
      </c>
      <c r="F19" s="311"/>
      <c r="G19" s="312"/>
      <c r="H19" s="313"/>
    </row>
    <row r="20" spans="1:8" ht="12.75">
      <c r="A20" s="319" t="s">
        <v>249</v>
      </c>
      <c r="B20" s="315"/>
      <c r="C20" s="308"/>
      <c r="D20" s="309">
        <v>5</v>
      </c>
      <c r="E20" s="316">
        <v>2</v>
      </c>
      <c r="F20" s="311"/>
      <c r="G20" s="317"/>
      <c r="H20" s="313"/>
    </row>
    <row r="21" spans="1:8" ht="12.75">
      <c r="A21" s="314" t="s">
        <v>162</v>
      </c>
      <c r="B21" s="315"/>
      <c r="C21" s="308"/>
      <c r="D21" s="309">
        <v>5</v>
      </c>
      <c r="E21" s="310">
        <v>9</v>
      </c>
      <c r="F21" s="311"/>
      <c r="G21" s="312"/>
      <c r="H21" s="313"/>
    </row>
    <row r="22" spans="1:8" ht="12.75">
      <c r="A22" s="320"/>
      <c r="B22" s="315"/>
      <c r="C22" s="308"/>
      <c r="D22" s="321"/>
      <c r="E22" s="322"/>
      <c r="F22" s="311"/>
      <c r="G22" s="312"/>
      <c r="H22" s="313"/>
    </row>
    <row r="23" spans="1:8" ht="12.75">
      <c r="A23" s="314"/>
      <c r="B23" s="315"/>
      <c r="C23" s="308"/>
      <c r="D23" s="309"/>
      <c r="E23" s="310"/>
      <c r="F23" s="311"/>
      <c r="G23" s="312"/>
      <c r="H23" s="313"/>
    </row>
    <row r="24" spans="1:8" ht="12.75">
      <c r="A24" s="319"/>
      <c r="B24" s="315"/>
      <c r="C24" s="323"/>
      <c r="D24" s="309"/>
      <c r="E24" s="324"/>
      <c r="F24" s="311"/>
      <c r="G24" s="312"/>
      <c r="H24" s="313"/>
    </row>
    <row r="25" spans="1:8" ht="12.75">
      <c r="A25" s="325"/>
      <c r="B25" s="315"/>
      <c r="C25" s="327"/>
      <c r="D25" s="327"/>
      <c r="E25" s="307"/>
      <c r="F25" s="307"/>
      <c r="G25" s="307"/>
      <c r="H25" s="326"/>
    </row>
    <row r="26" spans="1:8" ht="12.75">
      <c r="A26" s="325"/>
      <c r="B26" s="315"/>
      <c r="C26" s="329"/>
      <c r="D26" s="327"/>
      <c r="E26" s="328"/>
      <c r="F26" s="307"/>
      <c r="G26" s="330"/>
      <c r="H26" s="313"/>
    </row>
    <row r="27" spans="1:8" ht="12.75">
      <c r="A27" s="331"/>
      <c r="B27" s="332"/>
      <c r="C27" s="327"/>
      <c r="D27" s="327"/>
      <c r="E27" s="307"/>
      <c r="F27" s="307"/>
      <c r="G27" s="307"/>
      <c r="H27" s="326"/>
    </row>
    <row r="28" spans="1:8" ht="12.75">
      <c r="A28" s="325"/>
      <c r="B28" s="315"/>
      <c r="C28" s="327"/>
      <c r="D28" s="327"/>
      <c r="E28" s="307"/>
      <c r="F28" s="307"/>
      <c r="G28" s="307"/>
      <c r="H28" s="326"/>
    </row>
    <row r="29" spans="1:8" ht="13.5" thickBot="1">
      <c r="A29" s="325"/>
      <c r="B29" s="315"/>
      <c r="C29" s="327"/>
      <c r="D29" s="327"/>
      <c r="E29" s="307"/>
      <c r="F29" s="280"/>
      <c r="G29" s="280"/>
      <c r="H29" s="333"/>
    </row>
    <row r="30" spans="1:8" ht="12.75">
      <c r="A30" s="325"/>
      <c r="B30" s="315"/>
      <c r="C30" s="327"/>
      <c r="D30" s="334" t="s">
        <v>250</v>
      </c>
      <c r="E30" s="335"/>
      <c r="F30" s="307"/>
      <c r="G30" s="336"/>
      <c r="H30" s="337"/>
    </row>
    <row r="31" spans="1:8" ht="12.75">
      <c r="A31" s="325"/>
      <c r="B31" s="315"/>
      <c r="C31" s="327"/>
      <c r="D31" s="338" t="s">
        <v>251</v>
      </c>
      <c r="E31" s="170"/>
      <c r="F31" s="330"/>
      <c r="G31" s="339"/>
      <c r="H31" s="340"/>
    </row>
    <row r="32" spans="1:8" ht="12.75">
      <c r="A32" s="325"/>
      <c r="B32" s="315"/>
      <c r="C32" s="327"/>
      <c r="D32" s="338" t="s">
        <v>252</v>
      </c>
      <c r="E32" s="170"/>
      <c r="F32" s="330"/>
      <c r="G32" s="339"/>
      <c r="H32" s="340"/>
    </row>
    <row r="33" spans="1:8" ht="12.75">
      <c r="A33" s="325"/>
      <c r="B33" s="315"/>
      <c r="C33" s="327"/>
      <c r="D33" s="338" t="s">
        <v>253</v>
      </c>
      <c r="E33" s="170"/>
      <c r="F33" s="330"/>
      <c r="G33" s="339"/>
      <c r="H33" s="340"/>
    </row>
    <row r="34" spans="1:8" ht="12.75">
      <c r="A34" s="325"/>
      <c r="B34" s="315"/>
      <c r="C34" s="327"/>
      <c r="D34" s="338" t="s">
        <v>254</v>
      </c>
      <c r="E34" s="170"/>
      <c r="F34" s="330"/>
      <c r="G34" s="339"/>
      <c r="H34" s="340"/>
    </row>
    <row r="35" spans="1:8" ht="12.75">
      <c r="A35" s="325"/>
      <c r="B35" s="315"/>
      <c r="C35" s="327"/>
      <c r="D35" s="338" t="s">
        <v>255</v>
      </c>
      <c r="E35" s="170"/>
      <c r="F35" s="330"/>
      <c r="G35" s="339"/>
      <c r="H35" s="340"/>
    </row>
    <row r="36" spans="1:8" ht="12.75">
      <c r="A36" s="325"/>
      <c r="B36" s="315"/>
      <c r="C36" s="327"/>
      <c r="D36" s="338" t="s">
        <v>256</v>
      </c>
      <c r="E36" s="170"/>
      <c r="F36" s="330"/>
      <c r="G36" s="339"/>
      <c r="H36" s="340"/>
    </row>
    <row r="37" spans="1:8" ht="12.75">
      <c r="A37" s="325"/>
      <c r="B37" s="315"/>
      <c r="C37" s="327"/>
      <c r="D37" s="338" t="s">
        <v>257</v>
      </c>
      <c r="E37" s="170"/>
      <c r="F37" s="330"/>
      <c r="G37" s="339"/>
      <c r="H37" s="340"/>
    </row>
    <row r="38" spans="1:8" ht="12.75">
      <c r="A38" s="325"/>
      <c r="B38" s="315"/>
      <c r="C38" s="327"/>
      <c r="D38" s="338" t="s">
        <v>258</v>
      </c>
      <c r="E38" s="170"/>
      <c r="F38" s="330"/>
      <c r="G38" s="339"/>
      <c r="H38" s="340"/>
    </row>
    <row r="39" spans="1:8" ht="13.5" thickBot="1">
      <c r="A39" s="325"/>
      <c r="B39" s="315"/>
      <c r="C39" s="327"/>
      <c r="D39" s="341" t="s">
        <v>259</v>
      </c>
      <c r="E39" s="174"/>
      <c r="F39" s="330"/>
      <c r="G39" s="339"/>
      <c r="H39" s="340"/>
    </row>
    <row r="40" spans="1:8" ht="12.75">
      <c r="A40" s="325"/>
      <c r="B40" s="315"/>
      <c r="C40" s="327"/>
      <c r="D40" s="327"/>
      <c r="E40" s="307"/>
      <c r="F40" s="307"/>
      <c r="G40" s="336"/>
      <c r="H40" s="337"/>
    </row>
    <row r="41" spans="1:8" ht="12.75">
      <c r="A41" s="325"/>
      <c r="B41" s="315"/>
      <c r="C41" s="327"/>
      <c r="D41" s="327"/>
      <c r="E41" s="330" t="s">
        <v>260</v>
      </c>
      <c r="F41" s="307"/>
      <c r="G41" s="342"/>
      <c r="H41" s="343"/>
    </row>
  </sheetData>
  <mergeCells count="1">
    <mergeCell ref="A11:B11"/>
  </mergeCells>
  <printOptions gridLines="1"/>
  <pageMargins left="0.49" right="0.59" top="0.86" bottom="1" header="0.5" footer="0.5"/>
  <pageSetup fitToHeight="1" fitToWidth="1" horizontalDpi="600" verticalDpi="600" orientation="landscape" scale="83" r:id="rId1"/>
  <headerFooter alignWithMargins="0">
    <oddFooter>&amp;L&amp;F &amp;C&amp;A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workbookViewId="0" topLeftCell="A1">
      <selection activeCell="A1" sqref="A1"/>
    </sheetView>
  </sheetViews>
  <sheetFormatPr defaultColWidth="9.140625" defaultRowHeight="12.75"/>
  <cols>
    <col min="2" max="2" width="23.140625" style="0" bestFit="1" customWidth="1"/>
    <col min="4" max="4" width="15.00390625" style="107" customWidth="1"/>
    <col min="5" max="5" width="14.00390625" style="107" customWidth="1"/>
    <col min="6" max="6" width="11.7109375" style="107" customWidth="1"/>
    <col min="7" max="7" width="11.7109375" style="105" customWidth="1"/>
    <col min="8" max="8" width="10.7109375" style="108" customWidth="1"/>
    <col min="9" max="9" width="11.7109375" style="108" customWidth="1"/>
    <col min="11" max="11" width="11.7109375" style="0" customWidth="1"/>
    <col min="12" max="12" width="11.421875" style="184" customWidth="1"/>
    <col min="13" max="13" width="11.421875" style="137" customWidth="1"/>
    <col min="14" max="14" width="12.57421875" style="108" customWidth="1"/>
    <col min="15" max="15" width="11.421875" style="184" customWidth="1"/>
    <col min="16" max="16" width="11.140625" style="108" customWidth="1"/>
    <col min="17" max="17" width="11.140625" style="0" customWidth="1"/>
    <col min="18" max="18" width="10.140625" style="0" bestFit="1" customWidth="1"/>
    <col min="19" max="19" width="2.00390625" style="0" bestFit="1" customWidth="1"/>
    <col min="20" max="20" width="3.00390625" style="0" customWidth="1"/>
    <col min="21" max="22" width="2.8515625" style="0" customWidth="1"/>
  </cols>
  <sheetData>
    <row r="1" spans="1:15" ht="12.75">
      <c r="A1" s="139"/>
      <c r="B1" s="140"/>
      <c r="C1" s="140"/>
      <c r="D1" s="141"/>
      <c r="E1" s="141"/>
      <c r="F1" s="141"/>
      <c r="G1" s="141"/>
      <c r="H1" s="140"/>
      <c r="I1" s="140"/>
      <c r="J1" s="140"/>
      <c r="K1" s="142"/>
      <c r="L1" s="137"/>
      <c r="O1" s="137"/>
    </row>
    <row r="2" spans="1:15" ht="12.75">
      <c r="A2" s="143"/>
      <c r="B2" s="144"/>
      <c r="C2" s="144"/>
      <c r="D2" s="165" t="s">
        <v>65</v>
      </c>
      <c r="E2" s="165" t="s">
        <v>62</v>
      </c>
      <c r="F2" s="165" t="s">
        <v>64</v>
      </c>
      <c r="G2" s="165" t="s">
        <v>68</v>
      </c>
      <c r="H2" s="166" t="s">
        <v>66</v>
      </c>
      <c r="I2" s="166" t="s">
        <v>67</v>
      </c>
      <c r="J2" s="144"/>
      <c r="K2" s="146"/>
      <c r="L2" s="137"/>
      <c r="O2" s="137"/>
    </row>
    <row r="3" spans="1:11" ht="12.75">
      <c r="A3" s="147"/>
      <c r="B3" s="148" t="s">
        <v>63</v>
      </c>
      <c r="C3" s="148"/>
      <c r="D3" s="151">
        <v>136.3</v>
      </c>
      <c r="E3" s="152">
        <v>1.2992</v>
      </c>
      <c r="F3" s="153">
        <f>E3*D3</f>
        <v>177.08096</v>
      </c>
      <c r="G3" s="153">
        <f>(F3*4)</f>
        <v>708.32384</v>
      </c>
      <c r="H3" s="144">
        <v>2340</v>
      </c>
      <c r="I3" s="144">
        <v>6400</v>
      </c>
      <c r="J3" s="154">
        <v>3</v>
      </c>
      <c r="K3" s="150"/>
    </row>
    <row r="4" spans="1:11" ht="12.75">
      <c r="A4" s="147"/>
      <c r="B4" s="148"/>
      <c r="C4" s="148"/>
      <c r="D4" s="151"/>
      <c r="E4" s="145"/>
      <c r="F4" s="153"/>
      <c r="G4" s="155"/>
      <c r="H4" s="144"/>
      <c r="I4" s="144"/>
      <c r="J4" s="148"/>
      <c r="K4" s="150"/>
    </row>
    <row r="5" spans="1:11" ht="12.75">
      <c r="A5" s="147"/>
      <c r="B5" s="148" t="s">
        <v>99</v>
      </c>
      <c r="C5" s="145">
        <v>7.5</v>
      </c>
      <c r="D5" s="145">
        <f>C5*I3</f>
        <v>48000</v>
      </c>
      <c r="E5" s="156">
        <v>2.2</v>
      </c>
      <c r="F5" s="153">
        <f>E5*D5</f>
        <v>105600.00000000001</v>
      </c>
      <c r="G5" s="153">
        <f>F5/1000</f>
        <v>105.60000000000001</v>
      </c>
      <c r="H5" s="144"/>
      <c r="I5" s="144"/>
      <c r="J5" s="148"/>
      <c r="K5" s="150"/>
    </row>
    <row r="6" spans="1:11" ht="12.75">
      <c r="A6" s="147"/>
      <c r="B6" s="148" t="s">
        <v>90</v>
      </c>
      <c r="C6" s="148"/>
      <c r="D6" s="151">
        <v>40</v>
      </c>
      <c r="E6" s="152">
        <v>1.2992</v>
      </c>
      <c r="F6" s="153">
        <f>E6*D6</f>
        <v>51.967999999999996</v>
      </c>
      <c r="G6" s="145">
        <f>F6*J3</f>
        <v>155.904</v>
      </c>
      <c r="H6" s="144">
        <v>6400</v>
      </c>
      <c r="I6" s="144">
        <v>2.2</v>
      </c>
      <c r="J6" s="148">
        <v>5</v>
      </c>
      <c r="K6" s="150"/>
    </row>
    <row r="7" spans="1:11" ht="12.75">
      <c r="A7" s="147"/>
      <c r="B7" s="148"/>
      <c r="C7" s="148"/>
      <c r="D7" s="151" t="s">
        <v>100</v>
      </c>
      <c r="E7" s="145" t="s">
        <v>101</v>
      </c>
      <c r="F7" s="145"/>
      <c r="G7" s="149"/>
      <c r="H7" s="144">
        <v>12800</v>
      </c>
      <c r="I7" s="151">
        <f>H7*7.2/1000</f>
        <v>92.16</v>
      </c>
      <c r="J7" s="148"/>
      <c r="K7" s="150"/>
    </row>
    <row r="8" spans="1:11" ht="12.75">
      <c r="A8" s="147"/>
      <c r="B8" s="148"/>
      <c r="C8" s="148"/>
      <c r="D8" s="151"/>
      <c r="E8" s="145"/>
      <c r="F8" s="153"/>
      <c r="G8" s="155"/>
      <c r="H8" s="144"/>
      <c r="I8" s="144"/>
      <c r="J8" s="148"/>
      <c r="K8" s="150"/>
    </row>
    <row r="9" spans="1:11" ht="12.75">
      <c r="A9" s="147"/>
      <c r="B9" s="148"/>
      <c r="C9" s="148"/>
      <c r="D9" s="151"/>
      <c r="E9" s="145"/>
      <c r="F9" s="153"/>
      <c r="G9" s="155"/>
      <c r="H9" s="144"/>
      <c r="I9" s="144"/>
      <c r="J9" s="148"/>
      <c r="K9" s="150"/>
    </row>
    <row r="10" spans="1:11" ht="13.5" thickBot="1">
      <c r="A10" s="157"/>
      <c r="B10" s="158"/>
      <c r="C10" s="158"/>
      <c r="D10" s="159"/>
      <c r="E10" s="160"/>
      <c r="F10" s="161"/>
      <c r="G10" s="162"/>
      <c r="H10" s="163"/>
      <c r="I10" s="163"/>
      <c r="J10" s="158"/>
      <c r="K10" s="164"/>
    </row>
    <row r="11" spans="2:7" ht="12.75">
      <c r="B11" t="s">
        <v>79</v>
      </c>
      <c r="D11" s="109">
        <v>83</v>
      </c>
      <c r="E11" s="106">
        <v>1.2992</v>
      </c>
      <c r="F11" s="136">
        <f>E11*D11</f>
        <v>107.83359999999999</v>
      </c>
      <c r="G11" s="136">
        <f>(F11*4)</f>
        <v>431.33439999999996</v>
      </c>
    </row>
    <row r="12" spans="4:7" ht="12.75">
      <c r="D12" s="109" t="s">
        <v>168</v>
      </c>
      <c r="E12" s="107" t="s">
        <v>170</v>
      </c>
      <c r="F12" s="107" t="s">
        <v>169</v>
      </c>
      <c r="G12" s="107"/>
    </row>
    <row r="13" spans="4:7" ht="12.75">
      <c r="D13" s="109"/>
      <c r="F13" s="107" t="s">
        <v>171</v>
      </c>
      <c r="G13" s="107">
        <f>G11+G3</f>
        <v>1139.65824</v>
      </c>
    </row>
    <row r="14" spans="4:9" ht="12.75">
      <c r="D14" s="109"/>
      <c r="G14" s="107">
        <f>G13*1.3</f>
        <v>1481.555712</v>
      </c>
      <c r="H14" s="138">
        <v>0.3</v>
      </c>
      <c r="I14" s="108" t="s">
        <v>92</v>
      </c>
    </row>
    <row r="15" ht="12.75">
      <c r="D15" s="109"/>
    </row>
    <row r="16" ht="12.75">
      <c r="D16" s="109"/>
    </row>
    <row r="17" ht="12.75">
      <c r="D17" s="109"/>
    </row>
    <row r="18" ht="12.75">
      <c r="D18" s="109"/>
    </row>
    <row r="19" spans="2:10" ht="12.75">
      <c r="B19" t="s">
        <v>88</v>
      </c>
      <c r="D19" s="109"/>
      <c r="F19" s="107" t="s">
        <v>82</v>
      </c>
      <c r="G19" s="107" t="s">
        <v>81</v>
      </c>
      <c r="H19" s="108" t="s">
        <v>83</v>
      </c>
      <c r="I19" s="108" t="s">
        <v>84</v>
      </c>
      <c r="J19">
        <v>6</v>
      </c>
    </row>
    <row r="22" ht="12.75">
      <c r="D22" s="109"/>
    </row>
    <row r="23" ht="12.75">
      <c r="D23" s="109"/>
    </row>
    <row r="24" ht="12.75">
      <c r="D24" s="109"/>
    </row>
    <row r="25" ht="12.75">
      <c r="D25" s="109"/>
    </row>
    <row r="26" ht="12.75">
      <c r="D26" s="109"/>
    </row>
    <row r="27" spans="4:6" ht="12.75">
      <c r="D27" s="107" t="s">
        <v>168</v>
      </c>
      <c r="E27" s="107" t="s">
        <v>170</v>
      </c>
      <c r="F27" s="107" t="s">
        <v>169</v>
      </c>
    </row>
    <row r="28" spans="2:6" ht="12.75">
      <c r="B28" t="s">
        <v>87</v>
      </c>
      <c r="D28" s="109">
        <v>13.2</v>
      </c>
      <c r="E28" s="106">
        <v>1.2992</v>
      </c>
      <c r="F28" s="109">
        <f>E28*D28</f>
        <v>17.14944</v>
      </c>
    </row>
    <row r="29" spans="2:8" ht="12.75">
      <c r="B29" t="s">
        <v>89</v>
      </c>
      <c r="D29" s="109">
        <v>30.9</v>
      </c>
      <c r="E29" s="106">
        <v>1.2992</v>
      </c>
      <c r="F29" s="109">
        <f>E29*D29</f>
        <v>40.14527999999999</v>
      </c>
      <c r="G29" s="135">
        <v>1.5</v>
      </c>
      <c r="H29" s="109">
        <f>F29*G29</f>
        <v>60.21791999999999</v>
      </c>
    </row>
    <row r="30" ht="12.75">
      <c r="D30" s="109"/>
    </row>
    <row r="31" ht="12.75">
      <c r="D31" s="109"/>
    </row>
    <row r="32" ht="12.75">
      <c r="D32" s="109"/>
    </row>
    <row r="33" ht="12.75">
      <c r="D33" s="109"/>
    </row>
    <row r="34" ht="12.75">
      <c r="D34" s="109"/>
    </row>
    <row r="35" spans="4:5" ht="12.75">
      <c r="D35" s="109"/>
      <c r="E35" s="135">
        <v>6400</v>
      </c>
    </row>
    <row r="36" ht="13.5" thickBot="1">
      <c r="D36" s="109"/>
    </row>
    <row r="37" spans="1:22" s="189" customFormat="1" ht="12.75">
      <c r="A37" s="191"/>
      <c r="B37" s="191"/>
      <c r="C37" s="192"/>
      <c r="D37" s="193" t="s">
        <v>108</v>
      </c>
      <c r="E37" s="194" t="s">
        <v>109</v>
      </c>
      <c r="F37" s="194" t="s">
        <v>111</v>
      </c>
      <c r="G37" s="194" t="s">
        <v>114</v>
      </c>
      <c r="H37" s="195" t="s">
        <v>113</v>
      </c>
      <c r="I37" s="195" t="s">
        <v>115</v>
      </c>
      <c r="J37" s="195" t="s">
        <v>116</v>
      </c>
      <c r="K37" s="195" t="s">
        <v>118</v>
      </c>
      <c r="L37" s="196" t="s">
        <v>119</v>
      </c>
      <c r="M37" s="196" t="s">
        <v>119</v>
      </c>
      <c r="N37" s="195"/>
      <c r="O37" s="196" t="s">
        <v>122</v>
      </c>
      <c r="P37" s="195"/>
      <c r="Q37" s="192"/>
      <c r="R37" s="191"/>
      <c r="S37" s="191"/>
      <c r="T37" s="191"/>
      <c r="U37" s="191"/>
      <c r="V37" s="197"/>
    </row>
    <row r="38" spans="1:22" s="189" customFormat="1" ht="13.5" thickBot="1">
      <c r="A38" s="198"/>
      <c r="B38" s="175" t="s">
        <v>104</v>
      </c>
      <c r="C38" s="199"/>
      <c r="D38" s="200" t="s">
        <v>110</v>
      </c>
      <c r="E38" s="201" t="s">
        <v>110</v>
      </c>
      <c r="F38" s="201" t="s">
        <v>110</v>
      </c>
      <c r="G38" s="202" t="s">
        <v>112</v>
      </c>
      <c r="H38" s="202" t="s">
        <v>112</v>
      </c>
      <c r="I38" s="202" t="s">
        <v>110</v>
      </c>
      <c r="J38" s="202"/>
      <c r="K38" s="202" t="s">
        <v>110</v>
      </c>
      <c r="L38" s="203" t="s">
        <v>110</v>
      </c>
      <c r="M38" s="203" t="s">
        <v>120</v>
      </c>
      <c r="N38" s="202" t="s">
        <v>124</v>
      </c>
      <c r="O38" s="203" t="s">
        <v>123</v>
      </c>
      <c r="P38" s="202" t="s">
        <v>124</v>
      </c>
      <c r="Q38" s="199"/>
      <c r="R38" s="204"/>
      <c r="S38" s="204"/>
      <c r="T38" s="204"/>
      <c r="U38" s="204"/>
      <c r="V38" s="205"/>
    </row>
    <row r="39" spans="1:22" ht="12.75">
      <c r="A39" s="167"/>
      <c r="B39" s="168" t="s">
        <v>105</v>
      </c>
      <c r="C39" s="176"/>
      <c r="D39" s="179">
        <v>0.591</v>
      </c>
      <c r="E39" s="179">
        <v>0.591</v>
      </c>
      <c r="F39" s="179">
        <v>0.217</v>
      </c>
      <c r="G39" s="183">
        <v>0.118</v>
      </c>
      <c r="H39" s="179">
        <f>(D39*E39)-G39</f>
        <v>0.23128099999999996</v>
      </c>
      <c r="I39" s="178">
        <v>12.571</v>
      </c>
      <c r="J39" s="178">
        <v>120</v>
      </c>
      <c r="K39" s="179">
        <f>I39*2*K51</f>
        <v>78.94588</v>
      </c>
      <c r="L39" s="186">
        <f>K39*J39</f>
        <v>9473.5056</v>
      </c>
      <c r="M39" s="186">
        <f>L39/12</f>
        <v>789.4588</v>
      </c>
      <c r="N39" s="186">
        <f>M39*2</f>
        <v>1578.9176</v>
      </c>
      <c r="O39" s="186">
        <f>(H39*L39)*J52</f>
        <v>701.133391575552</v>
      </c>
      <c r="P39" s="186">
        <f>O39*2</f>
        <v>1402.266783151104</v>
      </c>
      <c r="Q39" s="176"/>
      <c r="R39" s="169"/>
      <c r="S39" s="169"/>
      <c r="T39" s="169"/>
      <c r="U39" s="169"/>
      <c r="V39" s="170"/>
    </row>
    <row r="40" spans="1:22" ht="12.75">
      <c r="A40" s="167"/>
      <c r="B40" s="168" t="s">
        <v>106</v>
      </c>
      <c r="C40" s="176"/>
      <c r="D40" s="179">
        <v>0.22</v>
      </c>
      <c r="E40" s="179">
        <v>0.22</v>
      </c>
      <c r="F40" s="179">
        <v>0.098</v>
      </c>
      <c r="G40" s="183">
        <v>0.0024</v>
      </c>
      <c r="H40" s="179">
        <f>(D40*E40)-G40</f>
        <v>0.046</v>
      </c>
      <c r="I40" s="178">
        <v>15.763</v>
      </c>
      <c r="J40" s="178">
        <v>180</v>
      </c>
      <c r="K40" s="179">
        <f>I40*2*K51</f>
        <v>98.99164</v>
      </c>
      <c r="L40" s="186">
        <f>K40*J40</f>
        <v>17818.4952</v>
      </c>
      <c r="M40" s="186">
        <f>L40/12</f>
        <v>1484.8746</v>
      </c>
      <c r="N40" s="186">
        <f>M40*2</f>
        <v>2969.7492</v>
      </c>
      <c r="O40" s="186">
        <f>(H40*L40)*J52</f>
        <v>262.288249344</v>
      </c>
      <c r="P40" s="186">
        <f>O40*2</f>
        <v>524.576498688</v>
      </c>
      <c r="Q40" s="176"/>
      <c r="R40" s="169"/>
      <c r="S40" s="169"/>
      <c r="T40" s="169"/>
      <c r="U40" s="169"/>
      <c r="V40" s="170"/>
    </row>
    <row r="41" spans="1:22" ht="12.75">
      <c r="A41" s="167"/>
      <c r="B41" s="168" t="s">
        <v>107</v>
      </c>
      <c r="C41" s="176"/>
      <c r="D41" s="179">
        <v>0.22</v>
      </c>
      <c r="E41" s="179">
        <v>0.22</v>
      </c>
      <c r="F41" s="179">
        <v>0.098</v>
      </c>
      <c r="G41" s="183">
        <v>0.0024</v>
      </c>
      <c r="H41" s="179">
        <f>(D41*E41)-G41</f>
        <v>0.046</v>
      </c>
      <c r="I41" s="178">
        <v>21.674</v>
      </c>
      <c r="J41" s="178">
        <v>162</v>
      </c>
      <c r="K41" s="179">
        <f>I41*2*K51</f>
        <v>136.11272</v>
      </c>
      <c r="L41" s="186">
        <f>K41*J41</f>
        <v>22050.26064</v>
      </c>
      <c r="M41" s="186">
        <f>L41/12</f>
        <v>1837.52172</v>
      </c>
      <c r="N41" s="186">
        <f>M41*2</f>
        <v>3675.04344</v>
      </c>
      <c r="O41" s="186">
        <f>(H41*L41)*J52</f>
        <v>324.5798366208</v>
      </c>
      <c r="P41" s="186">
        <f>O41*2</f>
        <v>649.1596732416</v>
      </c>
      <c r="Q41" s="176"/>
      <c r="R41" s="169"/>
      <c r="S41" s="169"/>
      <c r="T41" s="169"/>
      <c r="U41" s="169"/>
      <c r="V41" s="170"/>
    </row>
    <row r="42" spans="1:22" ht="12.75">
      <c r="A42" s="167"/>
      <c r="B42" s="169"/>
      <c r="C42" s="176"/>
      <c r="D42" s="177"/>
      <c r="E42" s="177"/>
      <c r="F42" s="177"/>
      <c r="G42" s="177"/>
      <c r="H42" s="178"/>
      <c r="I42" s="178"/>
      <c r="J42" s="178"/>
      <c r="K42" s="176"/>
      <c r="L42" s="187"/>
      <c r="M42" s="186"/>
      <c r="N42" s="186"/>
      <c r="O42" s="187"/>
      <c r="P42" s="186"/>
      <c r="Q42" s="178" t="s">
        <v>125</v>
      </c>
      <c r="R42" s="171">
        <v>7.5</v>
      </c>
      <c r="S42" s="169"/>
      <c r="T42" s="169"/>
      <c r="U42" s="169"/>
      <c r="V42" s="170"/>
    </row>
    <row r="43" spans="1:22" ht="12.75">
      <c r="A43" s="167"/>
      <c r="B43" s="169"/>
      <c r="C43" s="176"/>
      <c r="D43" s="177"/>
      <c r="E43" s="177"/>
      <c r="F43" s="177"/>
      <c r="G43" s="177"/>
      <c r="H43" s="178"/>
      <c r="I43" s="178"/>
      <c r="J43" s="178"/>
      <c r="K43" s="176"/>
      <c r="L43" s="187"/>
      <c r="M43" s="186"/>
      <c r="N43" s="178"/>
      <c r="O43" s="187"/>
      <c r="P43" s="186">
        <f>SUM(P39:P42)</f>
        <v>2576.002955080704</v>
      </c>
      <c r="Q43" s="206">
        <f>P43*2.2</f>
        <v>5667.206501177549</v>
      </c>
      <c r="R43" s="207">
        <f>(R42*Q43)/1000</f>
        <v>42.504048758831615</v>
      </c>
      <c r="S43" s="169" t="s">
        <v>126</v>
      </c>
      <c r="T43" s="169"/>
      <c r="U43" s="169"/>
      <c r="V43" s="170"/>
    </row>
    <row r="44" spans="1:22" ht="12.75">
      <c r="A44" s="167"/>
      <c r="B44" s="169"/>
      <c r="C44" s="176"/>
      <c r="D44" s="177"/>
      <c r="E44" s="177"/>
      <c r="F44" s="177"/>
      <c r="G44" s="177"/>
      <c r="H44" s="178"/>
      <c r="I44" s="178"/>
      <c r="J44" s="178"/>
      <c r="K44" s="176"/>
      <c r="L44" s="187"/>
      <c r="M44" s="186"/>
      <c r="N44" s="178"/>
      <c r="O44" s="187"/>
      <c r="P44" s="186"/>
      <c r="Q44" s="176"/>
      <c r="R44" s="169"/>
      <c r="S44" s="169"/>
      <c r="T44" s="169"/>
      <c r="U44" s="169"/>
      <c r="V44" s="170"/>
    </row>
    <row r="45" spans="1:22" ht="12.75">
      <c r="A45" s="167"/>
      <c r="B45" s="169"/>
      <c r="C45" s="176"/>
      <c r="D45" s="177"/>
      <c r="E45" s="177"/>
      <c r="F45" s="177"/>
      <c r="G45" s="177"/>
      <c r="H45" s="178"/>
      <c r="I45" s="178"/>
      <c r="J45" s="178"/>
      <c r="K45" s="176"/>
      <c r="L45" s="187"/>
      <c r="M45" s="186"/>
      <c r="N45" s="178"/>
      <c r="O45" s="187"/>
      <c r="P45" s="178"/>
      <c r="Q45" s="176"/>
      <c r="R45" s="169"/>
      <c r="S45" s="169"/>
      <c r="T45" s="169"/>
      <c r="U45" s="169"/>
      <c r="V45" s="170"/>
    </row>
    <row r="46" spans="1:22" ht="12.75">
      <c r="A46" s="167"/>
      <c r="B46" s="169"/>
      <c r="C46" s="176"/>
      <c r="D46" s="177"/>
      <c r="E46" s="177"/>
      <c r="F46" s="177"/>
      <c r="G46" s="177"/>
      <c r="H46" s="178"/>
      <c r="I46" s="178"/>
      <c r="J46" s="178"/>
      <c r="K46" s="176"/>
      <c r="L46" s="187"/>
      <c r="M46" s="186"/>
      <c r="N46" s="178"/>
      <c r="O46" s="187"/>
      <c r="P46" s="178"/>
      <c r="Q46" s="176"/>
      <c r="R46" s="169"/>
      <c r="S46" s="169"/>
      <c r="T46" s="169"/>
      <c r="U46" s="169"/>
      <c r="V46" s="170"/>
    </row>
    <row r="47" spans="1:22" ht="12.75">
      <c r="A47" s="167"/>
      <c r="B47" s="169"/>
      <c r="C47" s="176"/>
      <c r="D47" s="177"/>
      <c r="E47" s="177"/>
      <c r="F47" s="177"/>
      <c r="G47" s="177"/>
      <c r="H47" s="178"/>
      <c r="I47" s="178"/>
      <c r="J47" s="178"/>
      <c r="K47" s="176"/>
      <c r="L47" s="187"/>
      <c r="M47" s="186"/>
      <c r="N47" s="178"/>
      <c r="O47" s="187"/>
      <c r="P47" s="178"/>
      <c r="Q47" s="176"/>
      <c r="R47" s="169"/>
      <c r="S47" s="169"/>
      <c r="T47" s="169"/>
      <c r="U47" s="169"/>
      <c r="V47" s="170"/>
    </row>
    <row r="48" spans="1:22" ht="12.75">
      <c r="A48" s="167"/>
      <c r="B48" s="169"/>
      <c r="C48" s="176"/>
      <c r="D48" s="177"/>
      <c r="E48" s="177"/>
      <c r="F48" s="177"/>
      <c r="G48" s="177"/>
      <c r="H48" s="178"/>
      <c r="I48" s="178"/>
      <c r="J48" s="178"/>
      <c r="K48" s="176"/>
      <c r="L48" s="187"/>
      <c r="M48" s="186"/>
      <c r="N48" s="178"/>
      <c r="O48" s="187"/>
      <c r="P48" s="178"/>
      <c r="Q48" s="176"/>
      <c r="R48" s="169"/>
      <c r="S48" s="169"/>
      <c r="T48" s="169"/>
      <c r="U48" s="169"/>
      <c r="V48" s="170"/>
    </row>
    <row r="49" spans="1:22" ht="13.5" thickBot="1">
      <c r="A49" s="172"/>
      <c r="B49" s="173"/>
      <c r="C49" s="180"/>
      <c r="D49" s="181"/>
      <c r="E49" s="181"/>
      <c r="F49" s="181"/>
      <c r="G49" s="181"/>
      <c r="H49" s="182"/>
      <c r="I49" s="182"/>
      <c r="J49" s="182"/>
      <c r="K49" s="180"/>
      <c r="L49" s="188"/>
      <c r="M49" s="185"/>
      <c r="N49" s="182"/>
      <c r="O49" s="188"/>
      <c r="P49" s="182"/>
      <c r="Q49" s="180"/>
      <c r="R49" s="173"/>
      <c r="S49" s="173"/>
      <c r="T49" s="173"/>
      <c r="U49" s="173"/>
      <c r="V49" s="174"/>
    </row>
    <row r="51" spans="10:11" ht="12.75">
      <c r="J51" s="190" t="s">
        <v>117</v>
      </c>
      <c r="K51" s="190">
        <v>3.14</v>
      </c>
    </row>
    <row r="52" spans="10:11" ht="12.75">
      <c r="J52" s="190">
        <v>0.32</v>
      </c>
      <c r="K52" s="190" t="s">
        <v>121</v>
      </c>
    </row>
  </sheetData>
  <printOptions gridLines="1"/>
  <pageMargins left="0.75" right="0.75" top="1" bottom="1" header="0.5" footer="0.5"/>
  <pageSetup fitToHeight="1" fitToWidth="1" horizontalDpi="600" verticalDpi="600" orientation="landscape" paperSize="3" scale="86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Tom Egebo</cp:lastModifiedBy>
  <cp:lastPrinted>2009-11-06T20:12:25Z</cp:lastPrinted>
  <dcterms:created xsi:type="dcterms:W3CDTF">2000-02-19T16:03:53Z</dcterms:created>
  <dcterms:modified xsi:type="dcterms:W3CDTF">2009-11-18T21:33:23Z</dcterms:modified>
  <cp:category/>
  <cp:version/>
  <cp:contentType/>
  <cp:contentStatus/>
</cp:coreProperties>
</file>