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720" windowHeight="10275" tabRatio="735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OHTF Coil Fabrication" sheetId="5" r:id="rId5"/>
    <sheet name="Worksheet" sheetId="6" r:id="rId6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<sst xmlns="http://schemas.openxmlformats.org/spreadsheetml/2006/main" count="560" uniqueCount="399">
  <si>
    <t>Activity Name</t>
  </si>
  <si>
    <t>OHMIC HEATING COIL (OH) - Design &amp; Fabrication</t>
  </si>
  <si>
    <t>Chrz/Titus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</si>
  <si>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</si>
  <si>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</si>
  <si>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</si>
  <si>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</si>
  <si>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</si>
  <si>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</si>
  <si>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</si>
  <si>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</si>
  <si>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</si>
  <si>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</si>
  <si>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</si>
  <si>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</si>
  <si>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</si>
  <si>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</si>
  <si>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</si>
  <si>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</si>
  <si>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</si>
  <si>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</si>
  <si>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</si>
  <si>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</si>
  <si>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</si>
  <si>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</si>
  <si>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</si>
  <si>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</si>
  <si>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</si>
  <si>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</si>
  <si>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</si>
  <si>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</si>
  <si>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</si>
  <si>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</si>
  <si>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</si>
  <si>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</si>
  <si>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</si>
  <si>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</si>
  <si>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</si>
  <si>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</si>
  <si>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</si>
  <si>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</si>
  <si>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</si>
  <si>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</si>
  <si>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(Technician)</t>
  </si>
  <si>
    <t>(Wojtowicz)</t>
  </si>
  <si>
    <t>Total Hrs</t>
  </si>
  <si>
    <t>(Brooks)</t>
  </si>
  <si>
    <t>k$</t>
  </si>
  <si>
    <t>EMEM1</t>
  </si>
  <si>
    <t>EMEM2</t>
  </si>
  <si>
    <t>EMEM3</t>
  </si>
  <si>
    <t>(Willard)</t>
  </si>
  <si>
    <t>(Tresmer)</t>
  </si>
  <si>
    <t>(Mangra)</t>
  </si>
  <si>
    <t>Manufacture Copper conductor [extrusion]</t>
  </si>
  <si>
    <t>Inflator %</t>
  </si>
  <si>
    <t>OH solenoid</t>
  </si>
  <si>
    <t>2009 $</t>
  </si>
  <si>
    <t>1997 $</t>
  </si>
  <si>
    <t># Orig</t>
  </si>
  <si>
    <t># Upgrade</t>
  </si>
  <si>
    <t>x4 k$</t>
  </si>
  <si>
    <t>Conductor</t>
  </si>
  <si>
    <t>Miscellaneous parts</t>
  </si>
  <si>
    <t>FY2009 Hourly Rates</t>
  </si>
  <si>
    <t>EA//EM</t>
  </si>
  <si>
    <t>EE//EM</t>
  </si>
  <si>
    <t>EAD/SB</t>
  </si>
  <si>
    <t>EM//SM</t>
  </si>
  <si>
    <t>EM//SB</t>
  </si>
  <si>
    <t>EM//TB</t>
  </si>
  <si>
    <t>EM//EM</t>
  </si>
  <si>
    <t>EASB1</t>
  </si>
  <si>
    <t>EASB2</t>
  </si>
  <si>
    <t>EASB3</t>
  </si>
  <si>
    <t>EASB4</t>
  </si>
  <si>
    <t>EASB5</t>
  </si>
  <si>
    <t>EASB6</t>
  </si>
  <si>
    <t>(Paluzzi)</t>
  </si>
  <si>
    <t>EASB7</t>
  </si>
  <si>
    <t>TF bundle</t>
  </si>
  <si>
    <t>EASB8</t>
  </si>
  <si>
    <t>23 #/ft</t>
  </si>
  <si>
    <t>2 x 3</t>
  </si>
  <si>
    <t>3450#</t>
  </si>
  <si>
    <t>25 ft/length</t>
  </si>
  <si>
    <t>(Prinski)</t>
  </si>
  <si>
    <t>EMEM4</t>
  </si>
  <si>
    <t xml:space="preserve">Rotable flanges </t>
  </si>
  <si>
    <t>OTF Conductor</t>
  </si>
  <si>
    <t>Inconel Forgings</t>
  </si>
  <si>
    <t>OH conductor</t>
  </si>
  <si>
    <t xml:space="preserve">Prep requisition &amp; submit to procurement </t>
  </si>
  <si>
    <t>(Weeks)</t>
  </si>
  <si>
    <t>TF Bundle/OH Solenoid</t>
  </si>
  <si>
    <t>difficulty</t>
  </si>
  <si>
    <t>(Elect)</t>
  </si>
  <si>
    <t>Conductor assume $7.5/lb</t>
  </si>
  <si>
    <t>FY97 cost</t>
  </si>
  <si>
    <t>Escal</t>
  </si>
  <si>
    <t>Total</t>
  </si>
  <si>
    <t>PF Conductors</t>
  </si>
  <si>
    <t>PF1a</t>
  </si>
  <si>
    <t>PF1b</t>
  </si>
  <si>
    <t>PF1c</t>
  </si>
  <si>
    <t>width</t>
  </si>
  <si>
    <t>Height</t>
  </si>
  <si>
    <t>in</t>
  </si>
  <si>
    <t>Hole Dia</t>
  </si>
  <si>
    <t>in2</t>
  </si>
  <si>
    <t>Area</t>
  </si>
  <si>
    <t>Hole Area</t>
  </si>
  <si>
    <t>Coil R</t>
  </si>
  <si>
    <t>Turn</t>
  </si>
  <si>
    <t>Pi</t>
  </si>
  <si>
    <t>Length/Turn</t>
  </si>
  <si>
    <t>Length/Coil</t>
  </si>
  <si>
    <t>ft</t>
  </si>
  <si>
    <t>#/Cu in</t>
  </si>
  <si>
    <t>Wt/coil</t>
  </si>
  <si>
    <t>lb</t>
  </si>
  <si>
    <t>x 2</t>
  </si>
  <si>
    <t>x 2.2</t>
  </si>
  <si>
    <t>k</t>
  </si>
  <si>
    <t>Procure Kapton/glass co-wound insulation</t>
  </si>
  <si>
    <t>Preliminary Design Activities</t>
  </si>
  <si>
    <t>Prepare for PDR</t>
  </si>
  <si>
    <t>Final Design Activities</t>
  </si>
  <si>
    <t>Prepare for FDR</t>
  </si>
  <si>
    <t>Bid &amp; award conductor order [220%]</t>
  </si>
  <si>
    <t>1***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</si>
  <si>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</si>
  <si>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</si>
  <si>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</si>
  <si>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</si>
  <si>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</si>
  <si>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</si>
  <si>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</si>
  <si>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Documentation-calculations</t>
  </si>
  <si>
    <t>EMEM5</t>
  </si>
  <si>
    <t>(Avasarala)</t>
  </si>
  <si>
    <t>(Zhang)</t>
  </si>
  <si>
    <t>Purchase &amp; Fabrication</t>
  </si>
  <si>
    <t>Complete Axisymmetric CS Model</t>
  </si>
  <si>
    <t>Size Bellevilles,Spacers,Retaining Bolts</t>
  </si>
  <si>
    <t>OH Stress due to PF1A</t>
  </si>
  <si>
    <t>OH Tension Stress Due to End Fixity</t>
  </si>
  <si>
    <t>Fixture Analyses</t>
  </si>
  <si>
    <t>(Zolfaghari)</t>
  </si>
  <si>
    <t>Generate detail and assembly Cad drawings</t>
  </si>
  <si>
    <t>Complete detail and assembly Cad drawings</t>
  </si>
  <si>
    <t>(Myatt)</t>
  </si>
  <si>
    <t>Design support for OH coil</t>
  </si>
  <si>
    <t>Prep requisition &amp; submit to procurement [belleville]</t>
  </si>
  <si>
    <t>Prep requisition &amp; submit to procurement [insulation]</t>
  </si>
  <si>
    <t>Bid &amp; Award belleville washer assembly</t>
  </si>
  <si>
    <t>Generate SOW for conductor</t>
  </si>
  <si>
    <t>Procure miscellaneous parts</t>
  </si>
  <si>
    <t>Note: The OH/TF bundle will be fabricated together as one unit.</t>
  </si>
  <si>
    <t>Miscellaneous</t>
  </si>
  <si>
    <t>EEEM</t>
  </si>
  <si>
    <t>EAEM7</t>
  </si>
  <si>
    <t>(Raftopoul.)</t>
  </si>
  <si>
    <t>Orig Costs</t>
  </si>
  <si>
    <t>New Cost</t>
  </si>
  <si>
    <t>Inflation</t>
  </si>
  <si>
    <t>TF+OH</t>
  </si>
  <si>
    <t>TASK DESCRIPTION</t>
  </si>
  <si>
    <t>No. of</t>
  </si>
  <si>
    <t xml:space="preserve">Hours per </t>
  </si>
  <si>
    <t>Shifts</t>
  </si>
  <si>
    <t>Tech./Shift</t>
  </si>
  <si>
    <t>Shift</t>
  </si>
  <si>
    <t>Manhrs</t>
  </si>
  <si>
    <t>Revised</t>
  </si>
  <si>
    <t>Conductor Receipt and Inspection</t>
  </si>
  <si>
    <t>OH Coil</t>
  </si>
  <si>
    <t>Machinist</t>
  </si>
  <si>
    <t>Technician</t>
  </si>
  <si>
    <t>MATERIAL &amp; SUPPLIES</t>
  </si>
  <si>
    <t>Man-hours</t>
  </si>
  <si>
    <t>Coil Supplies</t>
  </si>
  <si>
    <t>Includes gloves, masks, safety equipment &amp; supplies</t>
  </si>
  <si>
    <t>Includes rags, hardware, etc.</t>
  </si>
  <si>
    <t>VPI Supplies</t>
  </si>
  <si>
    <t>valves &amp; fittings</t>
  </si>
  <si>
    <t>High &amp; low temperature vac. Tubing</t>
  </si>
  <si>
    <t>VPI manifolds</t>
  </si>
  <si>
    <t>hours</t>
  </si>
  <si>
    <t>TF conductor stands- insulating</t>
  </si>
  <si>
    <t>TF conductor stands- tube soldering</t>
  </si>
  <si>
    <t>Quadrant mold</t>
  </si>
  <si>
    <t>Full coil mold</t>
  </si>
  <si>
    <t>VPI delivery system</t>
  </si>
  <si>
    <t>Taping machines [2]</t>
  </si>
  <si>
    <t>Tension unit</t>
  </si>
  <si>
    <t>Braze unit</t>
  </si>
  <si>
    <t>Braze fixture and work coil</t>
  </si>
  <si>
    <t>TOOLING &amp; EQUIPMENT</t>
  </si>
  <si>
    <t>OH winding clamps- 4-sets</t>
  </si>
  <si>
    <t>Prepare VPI operation</t>
  </si>
  <si>
    <t>VPI</t>
  </si>
  <si>
    <t>Apply turn insulation Quadrant #1</t>
  </si>
  <si>
    <t>Assemble Quadrant #1</t>
  </si>
  <si>
    <t>Quadrant #1</t>
  </si>
  <si>
    <t>Quadrant #2</t>
  </si>
  <si>
    <t>Apply turn insulation Quadrant #2</t>
  </si>
  <si>
    <t>Assemble Quadrant #2</t>
  </si>
  <si>
    <t>Apply turn insulation Quadrant #3</t>
  </si>
  <si>
    <t>Quadrant #3</t>
  </si>
  <si>
    <t>Assemble Quadrant #3</t>
  </si>
  <si>
    <t>Quadrant #4</t>
  </si>
  <si>
    <t>Apply turn insulation Quadrant #4</t>
  </si>
  <si>
    <t>Assemble Quadrant #4</t>
  </si>
  <si>
    <t>Full mold</t>
  </si>
  <si>
    <t>Assemble quadrants together</t>
  </si>
  <si>
    <t>Remove full TF from mold and cleanup</t>
  </si>
  <si>
    <t>Perform Final electrical tests</t>
  </si>
  <si>
    <t>Wind 1st half of layer #1</t>
  </si>
  <si>
    <t>Make [2] in-line brazes</t>
  </si>
  <si>
    <t>Wind second half of layer #1</t>
  </si>
  <si>
    <t>Braze layer to layer joint</t>
  </si>
  <si>
    <t>Wind 1st half of layer #2</t>
  </si>
  <si>
    <t>Wind second half of layer #2</t>
  </si>
  <si>
    <t>Wind 1st half of layer #3</t>
  </si>
  <si>
    <t>Wind second half of layer #3</t>
  </si>
  <si>
    <t>Wind 1st half of layer #4</t>
  </si>
  <si>
    <t>Wind second half of layer #4</t>
  </si>
  <si>
    <t>Perform prelim electrical tests</t>
  </si>
  <si>
    <t>Tech</t>
  </si>
  <si>
    <t>Apply groundwrap insulation</t>
  </si>
  <si>
    <t>VPI full TF coil</t>
  </si>
  <si>
    <t>Apply slip plane, and inner groundwall insulation</t>
  </si>
  <si>
    <t>Braze first lead and prepare for winding</t>
  </si>
  <si>
    <t>Cure VPI'd coil</t>
  </si>
  <si>
    <t>Remove Quadrant #1 from mold</t>
  </si>
  <si>
    <t xml:space="preserve">Remove Quadrant #3 from mold </t>
  </si>
  <si>
    <t>Cleanup quadrant</t>
  </si>
  <si>
    <t>TF BUNDLE</t>
  </si>
  <si>
    <t>VPI- fill quadrant</t>
  </si>
  <si>
    <t xml:space="preserve">Remove Quadrant #2 from mold </t>
  </si>
  <si>
    <t xml:space="preserve">Remove Quadrant #4 from mold </t>
  </si>
  <si>
    <t>SHIFTS</t>
  </si>
  <si>
    <t># Tech</t>
  </si>
  <si>
    <t>Hr/Shift</t>
  </si>
  <si>
    <t>Manufacturing Preparation Preparation</t>
  </si>
  <si>
    <t>OH Coil winding operations</t>
  </si>
  <si>
    <t>Solder cooling tubes [40 conductors]</t>
  </si>
  <si>
    <t>Install Inserts [40 conductors]</t>
  </si>
  <si>
    <t>Perform T/T electrical tests</t>
  </si>
  <si>
    <t>OH Mold</t>
  </si>
  <si>
    <t>Inspect machined conductors 100%  [40 conductors]</t>
  </si>
  <si>
    <t>Transfer TF to OH station</t>
  </si>
  <si>
    <t>Prepare TF for OH winding</t>
  </si>
  <si>
    <t>Cad Design</t>
  </si>
  <si>
    <t>Design tooling for manufacturing OH/TF coil</t>
  </si>
  <si>
    <t>Miscellaneous tools &amp; fixtures</t>
  </si>
  <si>
    <t>TF Quadrant mold</t>
  </si>
  <si>
    <t>TF full mold</t>
  </si>
  <si>
    <t>OH mold</t>
  </si>
  <si>
    <t>OH winding clamps</t>
  </si>
  <si>
    <t>Electrical layout to support winding area</t>
  </si>
  <si>
    <t>Area layout inc. cleanroom</t>
  </si>
  <si>
    <t>Mount OH mold around coil</t>
  </si>
  <si>
    <t>Cleanup OH coil</t>
  </si>
  <si>
    <t>Perform Final OH electrical tests</t>
  </si>
  <si>
    <t>Perform hydrostat and flow tests- OH/TF coils</t>
  </si>
  <si>
    <t>Transport to CS assembly station</t>
  </si>
  <si>
    <t xml:space="preserve">Setup Winding area </t>
  </si>
  <si>
    <t>Setup winding equipment</t>
  </si>
  <si>
    <t>Epoxy- CTD-101 [$4500.00 per coil @ assume 20 injections]</t>
  </si>
  <si>
    <t>Copper pre-tinned tubing [TF conductor]</t>
  </si>
  <si>
    <t>Conductor primer</t>
  </si>
  <si>
    <t>Insulation [fiberglass tape, teflon and ground plane</t>
  </si>
  <si>
    <t>Safety and PPE equipment and supplies</t>
  </si>
  <si>
    <t>Miscellaneous supplies</t>
  </si>
  <si>
    <t>Disposable VPI hardware</t>
  </si>
  <si>
    <t>TOTAL</t>
  </si>
  <si>
    <t>M&amp;S Total</t>
  </si>
  <si>
    <t>Lifting beam- conductors &amp; coil</t>
  </si>
  <si>
    <t>Lift beam- conductor</t>
  </si>
  <si>
    <t>Lift leam for coil</t>
  </si>
  <si>
    <t>VPI- mold</t>
  </si>
  <si>
    <t>Remove mold from OH coil</t>
  </si>
  <si>
    <t>Silverplate all electrical surfaces [OH/TF]</t>
  </si>
  <si>
    <t>Cleanup conductors- post solder</t>
  </si>
  <si>
    <t>Sandblast conductor length for primer</t>
  </si>
  <si>
    <t>Apply primer [40 conductors]</t>
  </si>
  <si>
    <t>Winding machine for OH</t>
  </si>
  <si>
    <t>Engr costs</t>
  </si>
  <si>
    <t>Filler modifications</t>
  </si>
  <si>
    <t>RTV and silicone caulking for mold sealing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</si>
  <si>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</si>
  <si>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</si>
  <si>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</si>
  <si>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</si>
  <si>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</si>
  <si>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</si>
  <si>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</si>
  <si>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</si>
  <si>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</si>
  <si>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</si>
  <si>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</si>
  <si>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</si>
  <si>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</si>
  <si>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</si>
  <si>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</si>
  <si>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</si>
  <si>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</si>
  <si>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</si>
  <si>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</si>
  <si>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</si>
  <si>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</si>
  <si>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</si>
  <si>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</si>
  <si>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</si>
  <si>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</si>
  <si>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</si>
  <si>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</si>
  <si>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</si>
  <si>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</si>
  <si>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</si>
  <si>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</si>
  <si>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</si>
  <si>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</si>
  <si>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</si>
  <si>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No vendor bids were received for manufacturing OH/TF</t>
  </si>
  <si>
    <t>U</t>
  </si>
  <si>
    <t>Fabricate coil in-house [Suggest having bid process include both domestic and international]</t>
  </si>
  <si>
    <t>$500.0 k</t>
  </si>
  <si>
    <t>No change</t>
  </si>
  <si>
    <t xml:space="preserve"> VPI- poor impregnation</t>
  </si>
  <si>
    <t>Evaluate condition of coil- Local dry areas could be repaired, but larger failure would require cutting OH coil from TF and rebuild OH</t>
  </si>
  <si>
    <t>XX</t>
  </si>
  <si>
    <t>OH coil fails during final testing</t>
  </si>
  <si>
    <t>If fault cannot be repaired- Coil must be cut off and rebuilt</t>
  </si>
  <si>
    <t>XXX</t>
  </si>
  <si>
    <t>strykowsky estimate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</si>
  <si>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</si>
  <si>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</si>
  <si>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</si>
  <si>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</si>
  <si>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</si>
  <si>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</si>
  <si>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</si>
  <si>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</si>
  <si>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</si>
  <si>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</si>
  <si>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</si>
  <si>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</si>
  <si>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</si>
  <si>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</si>
  <si>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</si>
  <si>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</si>
  <si>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</si>
  <si>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</si>
  <si>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</si>
  <si>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</si>
  <si>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</si>
  <si>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</si>
  <si>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</si>
  <si>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</si>
  <si>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</si>
  <si>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</si>
  <si>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</si>
  <si>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</si>
  <si>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</si>
  <si>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</si>
  <si>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</si>
  <si>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</si>
  <si>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</si>
  <si>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</si>
  <si>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OH Copper conductor</t>
  </si>
  <si>
    <t>Co-wound insulation [Kapton/glass]</t>
  </si>
  <si>
    <t>OH/TF bundle fabrication</t>
  </si>
  <si>
    <t>Belleville washer assembly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</si>
  <si>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</si>
  <si>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</si>
  <si>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</si>
  <si>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</si>
  <si>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</si>
  <si>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</si>
  <si>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</si>
  <si>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</si>
  <si>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</si>
  <si>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</si>
  <si>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</si>
  <si>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Ohmic Heating Solenoid</t>
  </si>
  <si>
    <t>James H. Chrzanowski</t>
  </si>
  <si>
    <r>
      <t xml:space="preserve">Design &amp; fabricate a new OH solenoid and associated components including a belleville washer spring assembly and support structures for the NSTX upgrades.  Estimate includes all analytical &amp; Cad design efforts. Includes advance procurement of the copper conductor and co-wound [glass/Kapton] insulation. Also includes the procurement of the Micro-therm insulation, conductive paint. 
</t>
    </r>
    <r>
      <rPr>
        <b/>
        <u val="single"/>
        <sz val="10"/>
        <rFont val="Arial"/>
        <family val="2"/>
      </rPr>
      <t>Includes the procurement and engineering oversite for the combined OH and TF bundle assembly.  A single vendor will fabricate both components.</t>
    </r>
    <r>
      <rPr>
        <sz val="10"/>
        <rFont val="Arial"/>
        <family val="2"/>
      </rPr>
      <t xml:space="preserve">    
Does not include any installation or assembly tasks.                                                       </t>
    </r>
  </si>
  <si>
    <t>Refer to Primavera Data-Base</t>
  </si>
  <si>
    <t>Total coil 
mfg costs</t>
  </si>
  <si>
    <t>Total toolg
/equip costs</t>
  </si>
  <si>
    <t>Basis of 
Estimate</t>
  </si>
  <si>
    <t>Category</t>
  </si>
  <si>
    <t>DELETE</t>
  </si>
  <si>
    <t>Generate Manufacturing Procedures &amp; Travelers</t>
  </si>
  <si>
    <t>TF/OH FABRICATION</t>
  </si>
  <si>
    <t>Manufacture OH/TF coil [In-house]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</si>
</sst>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0"/>
    </font>
    <font>
      <sz val="16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4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5" fontId="2" fillId="4" borderId="38" xfId="0" applyNumberFormat="1" applyFont="1" applyFill="1" applyBorder="1" applyAlignment="1">
      <alignment horizontal="center"/>
    </xf>
    <xf numFmtId="165" fontId="2" fillId="4" borderId="39" xfId="0" applyNumberFormat="1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165" fontId="1" fillId="5" borderId="41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165" fontId="1" fillId="0" borderId="43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2" fillId="4" borderId="44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2" fillId="4" borderId="45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47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165" fontId="1" fillId="3" borderId="50" xfId="0" applyNumberFormat="1" applyFont="1" applyFill="1" applyBorder="1" applyAlignment="1">
      <alignment horizontal="center"/>
    </xf>
    <xf numFmtId="165" fontId="1" fillId="3" borderId="51" xfId="0" applyNumberFormat="1" applyFont="1" applyFill="1" applyBorder="1" applyAlignment="1">
      <alignment horizontal="center"/>
    </xf>
    <xf numFmtId="165" fontId="1" fillId="3" borderId="54" xfId="0" applyNumberFormat="1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6" fontId="2" fillId="4" borderId="5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176" fontId="1" fillId="5" borderId="58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63" xfId="0" applyBorder="1" applyAlignment="1">
      <alignment/>
    </xf>
    <xf numFmtId="164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64" fontId="0" fillId="0" borderId="65" xfId="0" applyNumberFormat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0" fillId="0" borderId="65" xfId="0" applyNumberForma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63" xfId="0" applyFill="1" applyBorder="1" applyAlignment="1">
      <alignment/>
    </xf>
    <xf numFmtId="166" fontId="0" fillId="3" borderId="0" xfId="0" applyNumberFormat="1" applyFill="1" applyBorder="1" applyAlignment="1">
      <alignment horizontal="center"/>
    </xf>
    <xf numFmtId="0" fontId="0" fillId="3" borderId="64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66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8" fontId="0" fillId="3" borderId="1" xfId="0" applyNumberFormat="1" applyFill="1" applyBorder="1" applyAlignment="1">
      <alignment horizontal="center"/>
    </xf>
    <xf numFmtId="0" fontId="0" fillId="3" borderId="67" xfId="0" applyFill="1" applyBorder="1" applyAlignment="1">
      <alignment/>
    </xf>
    <xf numFmtId="166" fontId="0" fillId="3" borderId="67" xfId="0" applyNumberFormat="1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179" fontId="0" fillId="3" borderId="1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3" borderId="67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/>
    </xf>
    <xf numFmtId="168" fontId="0" fillId="3" borderId="67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" borderId="9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64" fontId="8" fillId="3" borderId="5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8" fontId="8" fillId="3" borderId="5" xfId="0" applyNumberFormat="1" applyFont="1" applyFill="1" applyBorder="1" applyAlignment="1">
      <alignment horizontal="center"/>
    </xf>
    <xf numFmtId="0" fontId="8" fillId="3" borderId="62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7" xfId="0" applyFont="1" applyFill="1" applyBorder="1" applyAlignment="1">
      <alignment/>
    </xf>
    <xf numFmtId="164" fontId="8" fillId="3" borderId="67" xfId="0" applyNumberFormat="1" applyFont="1" applyFill="1" applyBorder="1" applyAlignment="1">
      <alignment horizontal="center"/>
    </xf>
    <xf numFmtId="166" fontId="8" fillId="3" borderId="67" xfId="0" applyNumberFormat="1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168" fontId="8" fillId="3" borderId="67" xfId="0" applyNumberFormat="1" applyFont="1" applyFill="1" applyBorder="1" applyAlignment="1">
      <alignment horizontal="center"/>
    </xf>
    <xf numFmtId="0" fontId="8" fillId="3" borderId="65" xfId="0" applyFont="1" applyFill="1" applyBorder="1" applyAlignment="1">
      <alignment/>
    </xf>
    <xf numFmtId="0" fontId="8" fillId="3" borderId="66" xfId="0" applyFont="1" applyFill="1" applyBorder="1" applyAlignment="1">
      <alignment/>
    </xf>
    <xf numFmtId="168" fontId="8" fillId="3" borderId="1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76" fontId="2" fillId="3" borderId="50" xfId="0" applyNumberFormat="1" applyFont="1" applyFill="1" applyBorder="1" applyAlignment="1">
      <alignment horizontal="left"/>
    </xf>
    <xf numFmtId="176" fontId="1" fillId="3" borderId="57" xfId="0" applyNumberFormat="1" applyFont="1" applyFill="1" applyBorder="1" applyAlignment="1">
      <alignment horizontal="center"/>
    </xf>
    <xf numFmtId="176" fontId="1" fillId="3" borderId="33" xfId="0" applyNumberFormat="1" applyFont="1" applyFill="1" applyBorder="1" applyAlignment="1">
      <alignment horizontal="center"/>
    </xf>
    <xf numFmtId="176" fontId="1" fillId="3" borderId="25" xfId="0" applyNumberFormat="1" applyFont="1" applyFill="1" applyBorder="1" applyAlignment="1">
      <alignment horizontal="center"/>
    </xf>
    <xf numFmtId="176" fontId="1" fillId="3" borderId="68" xfId="0" applyNumberFormat="1" applyFont="1" applyFill="1" applyBorder="1" applyAlignment="1">
      <alignment horizontal="center"/>
    </xf>
    <xf numFmtId="180" fontId="2" fillId="4" borderId="5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180" fontId="1" fillId="3" borderId="3" xfId="0" applyNumberFormat="1" applyFont="1" applyFill="1" applyBorder="1" applyAlignment="1">
      <alignment horizontal="center"/>
    </xf>
    <xf numFmtId="180" fontId="1" fillId="5" borderId="58" xfId="0" applyNumberFormat="1" applyFont="1" applyFill="1" applyBorder="1" applyAlignment="1">
      <alignment horizontal="center"/>
    </xf>
    <xf numFmtId="180" fontId="1" fillId="3" borderId="2" xfId="0" applyNumberFormat="1" applyFont="1" applyFill="1" applyBorder="1" applyAlignment="1">
      <alignment horizontal="center"/>
    </xf>
    <xf numFmtId="180" fontId="1" fillId="3" borderId="4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6" borderId="58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8" fillId="3" borderId="1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63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69" xfId="0" applyFont="1" applyFill="1" applyBorder="1" applyAlignment="1">
      <alignment horizontal="center" wrapText="1"/>
    </xf>
    <xf numFmtId="0" fontId="1" fillId="4" borderId="6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67" xfId="0" applyFont="1" applyFill="1" applyBorder="1" applyAlignment="1">
      <alignment wrapText="1"/>
    </xf>
    <xf numFmtId="0" fontId="2" fillId="3" borderId="67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8" fillId="3" borderId="67" xfId="0" applyFont="1" applyFill="1" applyBorder="1" applyAlignment="1">
      <alignment horizontal="left" wrapText="1"/>
    </xf>
    <xf numFmtId="0" fontId="1" fillId="3" borderId="67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70" xfId="0" applyFont="1" applyBorder="1" applyAlignment="1">
      <alignment horizontal="right" wrapText="1"/>
    </xf>
    <xf numFmtId="0" fontId="0" fillId="0" borderId="70" xfId="0" applyFont="1" applyBorder="1" applyAlignment="1">
      <alignment horizontal="left" wrapText="1"/>
    </xf>
    <xf numFmtId="0" fontId="8" fillId="2" borderId="58" xfId="0" applyFont="1" applyFill="1" applyBorder="1" applyAlignment="1">
      <alignment horizontal="left" wrapText="1"/>
    </xf>
    <xf numFmtId="180" fontId="8" fillId="0" borderId="1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168" fontId="2" fillId="3" borderId="5" xfId="0" applyNumberFormat="1" applyFont="1" applyFill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168" fontId="2" fillId="3" borderId="67" xfId="0" applyNumberFormat="1" applyFont="1" applyFill="1" applyBorder="1" applyAlignment="1">
      <alignment horizontal="center"/>
    </xf>
    <xf numFmtId="168" fontId="7" fillId="6" borderId="58" xfId="0" applyNumberFormat="1" applyFont="1" applyFill="1" applyBorder="1" applyAlignment="1">
      <alignment horizontal="center"/>
    </xf>
    <xf numFmtId="166" fontId="1" fillId="3" borderId="63" xfId="0" applyNumberFormat="1" applyFont="1" applyFill="1" applyBorder="1" applyAlignment="1">
      <alignment horizontal="center"/>
    </xf>
    <xf numFmtId="166" fontId="1" fillId="3" borderId="66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2" fillId="2" borderId="58" xfId="0" applyFont="1" applyFill="1" applyBorder="1" applyAlignment="1">
      <alignment horizontal="center"/>
    </xf>
    <xf numFmtId="168" fontId="2" fillId="2" borderId="58" xfId="0" applyNumberFormat="1" applyFont="1" applyFill="1" applyBorder="1" applyAlignment="1">
      <alignment horizontal="center"/>
    </xf>
    <xf numFmtId="0" fontId="8" fillId="6" borderId="71" xfId="0" applyFont="1" applyFill="1" applyBorder="1" applyAlignment="1">
      <alignment/>
    </xf>
    <xf numFmtId="0" fontId="8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6" fontId="0" fillId="0" borderId="67" xfId="0" applyNumberFormat="1" applyBorder="1" applyAlignment="1">
      <alignment/>
    </xf>
    <xf numFmtId="166" fontId="0" fillId="2" borderId="67" xfId="0" applyNumberFormat="1" applyFill="1" applyBorder="1" applyAlignment="1">
      <alignment horizontal="center"/>
    </xf>
    <xf numFmtId="166" fontId="8" fillId="2" borderId="6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8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168" fontId="0" fillId="0" borderId="67" xfId="0" applyNumberFormat="1" applyBorder="1" applyAlignment="1">
      <alignment horizontal="center"/>
    </xf>
    <xf numFmtId="168" fontId="0" fillId="2" borderId="67" xfId="0" applyNumberForma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2" borderId="67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70" xfId="0" applyNumberFormat="1" applyFont="1" applyFill="1" applyBorder="1" applyAlignment="1">
      <alignment horizontal="center"/>
    </xf>
    <xf numFmtId="164" fontId="8" fillId="2" borderId="58" xfId="0" applyNumberFormat="1" applyFont="1" applyFill="1" applyBorder="1" applyAlignment="1">
      <alignment horizontal="center"/>
    </xf>
    <xf numFmtId="164" fontId="8" fillId="2" borderId="67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50" xfId="0" applyFont="1" applyFill="1" applyBorder="1" applyAlignment="1">
      <alignment/>
    </xf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8" fillId="6" borderId="6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8" fontId="1" fillId="6" borderId="5" xfId="0" applyNumberFormat="1" applyFont="1" applyFill="1" applyBorder="1" applyAlignment="1">
      <alignment horizontal="center"/>
    </xf>
    <xf numFmtId="168" fontId="2" fillId="6" borderId="5" xfId="0" applyNumberFormat="1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68" fontId="0" fillId="2" borderId="50" xfId="0" applyNumberFormat="1" applyFill="1" applyBorder="1" applyAlignment="1">
      <alignment horizontal="center"/>
    </xf>
    <xf numFmtId="164" fontId="8" fillId="2" borderId="57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5" fontId="11" fillId="0" borderId="20" xfId="0" applyNumberFormat="1" applyFont="1" applyFill="1" applyBorder="1" applyAlignment="1">
      <alignment horizontal="center"/>
    </xf>
    <xf numFmtId="164" fontId="8" fillId="3" borderId="62" xfId="0" applyNumberFormat="1" applyFont="1" applyFill="1" applyBorder="1" applyAlignment="1">
      <alignment horizontal="center"/>
    </xf>
    <xf numFmtId="168" fontId="0" fillId="3" borderId="64" xfId="0" applyNumberFormat="1" applyFill="1" applyBorder="1" applyAlignment="1">
      <alignment horizontal="center"/>
    </xf>
    <xf numFmtId="168" fontId="0" fillId="3" borderId="66" xfId="0" applyNumberFormat="1" applyFill="1" applyBorder="1" applyAlignment="1">
      <alignment horizontal="center"/>
    </xf>
    <xf numFmtId="168" fontId="8" fillId="3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8" fontId="0" fillId="0" borderId="6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168" fontId="0" fillId="6" borderId="71" xfId="0" applyNumberFormat="1" applyFill="1" applyBorder="1" applyAlignment="1">
      <alignment horizontal="center"/>
    </xf>
    <xf numFmtId="0" fontId="8" fillId="2" borderId="58" xfId="0" applyFont="1" applyFill="1" applyBorder="1" applyAlignment="1">
      <alignment wrapText="1"/>
    </xf>
    <xf numFmtId="168" fontId="2" fillId="3" borderId="6" xfId="0" applyNumberFormat="1" applyFont="1" applyFill="1" applyBorder="1" applyAlignment="1">
      <alignment horizontal="center"/>
    </xf>
    <xf numFmtId="168" fontId="2" fillId="3" borderId="11" xfId="0" applyNumberFormat="1" applyFont="1" applyFill="1" applyBorder="1" applyAlignment="1">
      <alignment horizontal="center"/>
    </xf>
    <xf numFmtId="176" fontId="1" fillId="3" borderId="64" xfId="0" applyNumberFormat="1" applyFont="1" applyFill="1" applyBorder="1" applyAlignment="1">
      <alignment horizontal="center"/>
    </xf>
    <xf numFmtId="168" fontId="2" fillId="2" borderId="26" xfId="0" applyNumberFormat="1" applyFon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64" xfId="0" applyNumberFormat="1" applyBorder="1" applyAlignment="1">
      <alignment horizontal="center"/>
    </xf>
    <xf numFmtId="168" fontId="0" fillId="6" borderId="50" xfId="0" applyNumberFormat="1" applyFill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64" xfId="0" applyFill="1" applyBorder="1" applyAlignment="1">
      <alignment/>
    </xf>
    <xf numFmtId="166" fontId="0" fillId="2" borderId="66" xfId="0" applyNumberFormat="1" applyFill="1" applyBorder="1" applyAlignment="1">
      <alignment horizontal="center"/>
    </xf>
    <xf numFmtId="0" fontId="12" fillId="0" borderId="6" xfId="21" applyFont="1" applyBorder="1" applyAlignment="1">
      <alignment horizontal="centerContinuous"/>
      <protection locked="0"/>
    </xf>
    <xf numFmtId="0" fontId="0" fillId="0" borderId="6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8" fillId="0" borderId="11" xfId="21" applyFont="1" applyBorder="1">
      <alignment/>
      <protection locked="0"/>
    </xf>
    <xf numFmtId="0" fontId="13" fillId="0" borderId="63" xfId="21" applyFont="1" applyBorder="1">
      <alignment/>
      <protection locked="0"/>
    </xf>
    <xf numFmtId="0" fontId="14" fillId="0" borderId="11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/>
    </xf>
    <xf numFmtId="0" fontId="0" fillId="0" borderId="63" xfId="21" applyBorder="1">
      <alignment/>
      <protection locked="0"/>
    </xf>
    <xf numFmtId="0" fontId="0" fillId="0" borderId="63" xfId="0" applyFont="1" applyBorder="1" applyAlignment="1">
      <alignment vertical="top" wrapText="1"/>
    </xf>
    <xf numFmtId="0" fontId="0" fillId="0" borderId="0" xfId="21" applyAlignment="1">
      <alignment horizontal="left" vertical="top" wrapText="1"/>
      <protection locked="0"/>
    </xf>
    <xf numFmtId="0" fontId="0" fillId="0" borderId="0" xfId="21" applyFont="1" applyAlignment="1">
      <alignment horizontal="left" vertical="top" wrapText="1"/>
      <protection locked="0"/>
    </xf>
    <xf numFmtId="0" fontId="0" fillId="0" borderId="63" xfId="21" applyFont="1" applyBorder="1">
      <alignment/>
      <protection locked="0"/>
    </xf>
    <xf numFmtId="0" fontId="0" fillId="0" borderId="63" xfId="21" applyFont="1" applyBorder="1" applyAlignment="1">
      <alignment horizontal="left"/>
      <protection locked="0"/>
    </xf>
    <xf numFmtId="0" fontId="0" fillId="0" borderId="63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8" fillId="0" borderId="64" xfId="21" applyFont="1" applyBorder="1">
      <alignment/>
      <protection locked="0"/>
    </xf>
    <xf numFmtId="0" fontId="0" fillId="0" borderId="66" xfId="21" applyBorder="1" applyAlignment="1">
      <alignment horizontal="left"/>
      <protection locked="0"/>
    </xf>
    <xf numFmtId="0" fontId="8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7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0" applyNumberFormat="1" applyAlignment="1">
      <alignment/>
    </xf>
    <xf numFmtId="42" fontId="0" fillId="8" borderId="0" xfId="18" applyFill="1" applyAlignment="1">
      <alignment horizontal="right"/>
    </xf>
    <xf numFmtId="0" fontId="0" fillId="8" borderId="0" xfId="0" applyFill="1" applyAlignment="1">
      <alignment horizontal="center"/>
    </xf>
    <xf numFmtId="42" fontId="0" fillId="8" borderId="0" xfId="0" applyNumberFormat="1" applyFill="1" applyAlignment="1">
      <alignment/>
    </xf>
    <xf numFmtId="0" fontId="14" fillId="0" borderId="65" xfId="0" applyFont="1" applyBorder="1" applyAlignment="1">
      <alignment/>
    </xf>
    <xf numFmtId="42" fontId="0" fillId="0" borderId="65" xfId="18" applyBorder="1" applyAlignment="1">
      <alignment horizontal="right"/>
    </xf>
    <xf numFmtId="42" fontId="15" fillId="0" borderId="65" xfId="18" applyFont="1" applyBorder="1" applyAlignment="1">
      <alignment horizontal="center"/>
    </xf>
    <xf numFmtId="0" fontId="15" fillId="0" borderId="65" xfId="0" applyFont="1" applyBorder="1" applyAlignment="1">
      <alignment horizontal="center" wrapText="1"/>
    </xf>
    <xf numFmtId="0" fontId="0" fillId="0" borderId="65" xfId="0" applyFont="1" applyBorder="1" applyAlignment="1">
      <alignment/>
    </xf>
    <xf numFmtId="42" fontId="0" fillId="0" borderId="65" xfId="0" applyNumberFormat="1" applyBorder="1" applyAlignment="1">
      <alignment/>
    </xf>
    <xf numFmtId="0" fontId="8" fillId="0" borderId="0" xfId="0" applyFont="1" applyAlignment="1">
      <alignment/>
    </xf>
    <xf numFmtId="42" fontId="0" fillId="0" borderId="0" xfId="18" applyAlignment="1">
      <alignment horizontal="center"/>
    </xf>
    <xf numFmtId="164" fontId="0" fillId="0" borderId="0" xfId="18" applyNumberFormat="1" applyFont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0" fontId="10" fillId="0" borderId="11" xfId="0" applyFont="1" applyBorder="1" applyAlignment="1">
      <alignment horizontal="left" vertical="top" wrapText="1"/>
    </xf>
    <xf numFmtId="42" fontId="0" fillId="0" borderId="0" xfId="18" applyFont="1" applyAlignment="1">
      <alignment horizontal="right" vertical="top"/>
    </xf>
    <xf numFmtId="164" fontId="0" fillId="0" borderId="0" xfId="18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2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20" fillId="0" borderId="0" xfId="18" applyFont="1" applyFill="1" applyBorder="1" applyAlignment="1">
      <alignment horizontal="right" vertical="top"/>
    </xf>
    <xf numFmtId="164" fontId="0" fillId="0" borderId="0" xfId="18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1" fontId="8" fillId="0" borderId="0" xfId="0" applyNumberFormat="1" applyFont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4" fontId="0" fillId="0" borderId="0" xfId="18" applyNumberFormat="1" applyFont="1" applyFill="1" applyBorder="1" applyAlignment="1">
      <alignment horizontal="center" vertical="top"/>
    </xf>
    <xf numFmtId="186" fontId="0" fillId="0" borderId="0" xfId="0" applyNumberFormat="1" applyFill="1" applyBorder="1" applyAlignment="1">
      <alignment horizontal="center" vertical="top" wrapText="1"/>
    </xf>
    <xf numFmtId="42" fontId="0" fillId="0" borderId="0" xfId="18" applyFill="1" applyBorder="1" applyAlignment="1">
      <alignment horizontal="right" vertical="top"/>
    </xf>
    <xf numFmtId="42" fontId="0" fillId="0" borderId="0" xfId="18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2" fontId="0" fillId="0" borderId="0" xfId="0" applyNumberFormat="1" applyAlignment="1">
      <alignment vertical="top"/>
    </xf>
    <xf numFmtId="42" fontId="8" fillId="0" borderId="0" xfId="18" applyFont="1" applyFill="1" applyBorder="1" applyAlignment="1">
      <alignment horizontal="right" vertical="top"/>
    </xf>
    <xf numFmtId="186" fontId="0" fillId="0" borderId="0" xfId="0" applyNumberFormat="1" applyFill="1" applyBorder="1" applyAlignment="1">
      <alignment horizontal="center" vertical="top"/>
    </xf>
    <xf numFmtId="42" fontId="9" fillId="0" borderId="0" xfId="18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9" fontId="8" fillId="0" borderId="0" xfId="0" applyNumberFormat="1" applyFont="1" applyAlignment="1">
      <alignment horizontal="center" wrapText="1"/>
    </xf>
    <xf numFmtId="0" fontId="8" fillId="3" borderId="6" xfId="0" applyFont="1" applyFill="1" applyBorder="1" applyAlignment="1">
      <alignment horizontal="centerContinuous"/>
    </xf>
    <xf numFmtId="0" fontId="0" fillId="3" borderId="62" xfId="0" applyFill="1" applyBorder="1" applyAlignment="1">
      <alignment horizontal="center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8" fillId="3" borderId="11" xfId="0" applyFont="1" applyFill="1" applyBorder="1" applyAlignment="1">
      <alignment/>
    </xf>
    <xf numFmtId="0" fontId="0" fillId="3" borderId="63" xfId="0" applyFill="1" applyBorder="1" applyAlignment="1">
      <alignment horizontal="center"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8" fillId="3" borderId="64" xfId="0" applyFont="1" applyFill="1" applyBorder="1" applyAlignment="1">
      <alignment/>
    </xf>
    <xf numFmtId="0" fontId="0" fillId="3" borderId="66" xfId="0" applyFill="1" applyBorder="1" applyAlignment="1">
      <alignment horizontal="center"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15" fillId="0" borderId="63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166" fontId="0" fillId="0" borderId="0" xfId="0" applyNumberFormat="1" applyAlignment="1">
      <alignment wrapText="1"/>
    </xf>
    <xf numFmtId="0" fontId="8" fillId="3" borderId="6" xfId="0" applyFont="1" applyFill="1" applyBorder="1" applyAlignment="1">
      <alignment horizontal="left"/>
    </xf>
    <xf numFmtId="0" fontId="8" fillId="3" borderId="64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6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63" xfId="0" applyNumberFormat="1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165" fontId="1" fillId="3" borderId="65" xfId="0" applyNumberFormat="1" applyFont="1" applyFill="1" applyBorder="1" applyAlignment="1">
      <alignment horizontal="center"/>
    </xf>
    <xf numFmtId="165" fontId="1" fillId="3" borderId="66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5" borderId="41" xfId="0" applyNumberFormat="1" applyFont="1" applyFill="1" applyBorder="1" applyAlignment="1">
      <alignment horizontal="center"/>
    </xf>
    <xf numFmtId="165" fontId="2" fillId="3" borderId="73" xfId="0" applyNumberFormat="1" applyFont="1" applyFill="1" applyBorder="1" applyAlignment="1">
      <alignment horizontal="center"/>
    </xf>
    <xf numFmtId="165" fontId="2" fillId="3" borderId="42" xfId="0" applyNumberFormat="1" applyFont="1" applyFill="1" applyBorder="1" applyAlignment="1">
      <alignment horizontal="center"/>
    </xf>
    <xf numFmtId="165" fontId="11" fillId="3" borderId="73" xfId="0" applyNumberFormat="1" applyFont="1" applyFill="1" applyBorder="1" applyAlignment="1">
      <alignment horizontal="center"/>
    </xf>
    <xf numFmtId="165" fontId="2" fillId="3" borderId="39" xfId="0" applyNumberFormat="1" applyFont="1" applyFill="1" applyBorder="1" applyAlignment="1">
      <alignment horizontal="center"/>
    </xf>
    <xf numFmtId="165" fontId="2" fillId="3" borderId="43" xfId="0" applyNumberFormat="1" applyFont="1" applyFill="1" applyBorder="1" applyAlignment="1">
      <alignment horizontal="center"/>
    </xf>
    <xf numFmtId="165" fontId="7" fillId="4" borderId="5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21" fillId="0" borderId="7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left" wrapText="1"/>
    </xf>
    <xf numFmtId="0" fontId="2" fillId="2" borderId="7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center"/>
    </xf>
    <xf numFmtId="180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left" wrapText="1"/>
    </xf>
    <xf numFmtId="165" fontId="24" fillId="0" borderId="20" xfId="0" applyNumberFormat="1" applyFont="1" applyFill="1" applyBorder="1" applyAlignment="1">
      <alignment horizontal="center"/>
    </xf>
    <xf numFmtId="0" fontId="25" fillId="5" borderId="3" xfId="0" applyFont="1" applyFill="1" applyBorder="1" applyAlignment="1">
      <alignment horizontal="left" wrapText="1"/>
    </xf>
    <xf numFmtId="165" fontId="7" fillId="3" borderId="73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305800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337" customWidth="1"/>
    <col min="2" max="2" width="62.7109375" style="319" customWidth="1"/>
    <col min="3" max="16384" width="9.140625" style="319" customWidth="1"/>
  </cols>
  <sheetData>
    <row r="1" spans="1:2" ht="20.25">
      <c r="A1" s="317" t="s">
        <v>292</v>
      </c>
      <c r="B1" s="318"/>
    </row>
    <row r="2" spans="1:2" ht="20.25">
      <c r="A2" s="320"/>
      <c r="B2" s="321"/>
    </row>
    <row r="3" spans="1:5" s="325" customFormat="1" ht="18.75" customHeight="1">
      <c r="A3" s="322" t="s">
        <v>293</v>
      </c>
      <c r="B3" s="422">
        <v>1170</v>
      </c>
      <c r="C3" s="324"/>
      <c r="E3" s="324"/>
    </row>
    <row r="4" spans="1:5" s="325" customFormat="1" ht="18">
      <c r="A4" s="322" t="s">
        <v>294</v>
      </c>
      <c r="B4" s="422">
        <v>1305</v>
      </c>
      <c r="C4" s="324"/>
      <c r="E4" s="324"/>
    </row>
    <row r="5" spans="1:5" s="325" customFormat="1" ht="18">
      <c r="A5" s="322" t="s">
        <v>295</v>
      </c>
      <c r="B5" s="422" t="s">
        <v>387</v>
      </c>
      <c r="C5" s="324"/>
      <c r="E5" s="324"/>
    </row>
    <row r="6" spans="1:5" s="325" customFormat="1" ht="18">
      <c r="A6" s="322" t="s">
        <v>296</v>
      </c>
      <c r="B6" s="422" t="s">
        <v>388</v>
      </c>
      <c r="C6" s="324"/>
      <c r="E6" s="324"/>
    </row>
    <row r="7" spans="1:5" s="325" customFormat="1" ht="15.75">
      <c r="A7" s="326"/>
      <c r="B7" s="323"/>
      <c r="C7" s="324"/>
      <c r="E7" s="324"/>
    </row>
    <row r="8" spans="1:2" ht="12.75">
      <c r="A8" s="320"/>
      <c r="B8" s="327"/>
    </row>
    <row r="9" spans="1:2" ht="12.75">
      <c r="A9" s="320" t="s">
        <v>297</v>
      </c>
      <c r="B9" s="327"/>
    </row>
    <row r="10" spans="1:6" ht="131.25" customHeight="1">
      <c r="A10" s="320"/>
      <c r="B10" s="328" t="s">
        <v>389</v>
      </c>
      <c r="C10" s="329"/>
      <c r="D10" s="330"/>
      <c r="E10" s="329"/>
      <c r="F10" s="329"/>
    </row>
    <row r="11" spans="1:2" ht="12.75">
      <c r="A11" s="320"/>
      <c r="B11" s="327"/>
    </row>
    <row r="12" spans="1:2" ht="12.75">
      <c r="A12" s="320" t="s">
        <v>298</v>
      </c>
      <c r="B12" s="327"/>
    </row>
    <row r="13" spans="1:2" ht="12.75">
      <c r="A13" s="320"/>
      <c r="B13" s="331" t="s">
        <v>390</v>
      </c>
    </row>
    <row r="14" spans="1:2" ht="12.75">
      <c r="A14" s="320"/>
      <c r="B14" s="327"/>
    </row>
    <row r="15" spans="1:2" ht="12.75">
      <c r="A15" s="320"/>
      <c r="B15" s="327"/>
    </row>
    <row r="16" spans="1:2" ht="12.75">
      <c r="A16" s="320"/>
      <c r="B16" s="327"/>
    </row>
    <row r="17" spans="1:2" ht="12.75">
      <c r="A17" s="320"/>
      <c r="B17" s="327"/>
    </row>
    <row r="18" spans="1:2" ht="12.75">
      <c r="A18" s="320"/>
      <c r="B18" s="327"/>
    </row>
    <row r="19" spans="1:2" ht="12.75">
      <c r="A19" s="320" t="s">
        <v>299</v>
      </c>
      <c r="B19" s="327"/>
    </row>
    <row r="20" spans="1:2" ht="12.75">
      <c r="A20" s="320"/>
      <c r="B20" s="332" t="s">
        <v>300</v>
      </c>
    </row>
    <row r="21" spans="1:2" ht="12.75">
      <c r="A21" s="320"/>
      <c r="B21" s="332" t="s">
        <v>301</v>
      </c>
    </row>
    <row r="22" spans="1:2" ht="12.75">
      <c r="A22" s="320"/>
      <c r="B22" s="333"/>
    </row>
    <row r="23" spans="1:2" ht="12.75">
      <c r="A23" s="320"/>
      <c r="B23" s="333"/>
    </row>
    <row r="24" spans="1:2" ht="12.75">
      <c r="A24" s="320"/>
      <c r="B24" s="332" t="s">
        <v>300</v>
      </c>
    </row>
    <row r="25" spans="1:2" ht="12.75">
      <c r="A25" s="320"/>
      <c r="B25" s="332" t="s">
        <v>302</v>
      </c>
    </row>
    <row r="26" spans="1:2" ht="12.75">
      <c r="A26" s="320"/>
      <c r="B26" s="333"/>
    </row>
    <row r="27" spans="1:2" ht="12.75">
      <c r="A27" s="320"/>
      <c r="B27" s="333"/>
    </row>
    <row r="28" spans="1:5" ht="12.75">
      <c r="A28" s="320"/>
      <c r="B28" s="332" t="s">
        <v>303</v>
      </c>
      <c r="E28" s="334" t="s">
        <v>304</v>
      </c>
    </row>
    <row r="29" spans="1:2" ht="12.75">
      <c r="A29" s="320"/>
      <c r="B29" s="332" t="s">
        <v>305</v>
      </c>
    </row>
    <row r="30" spans="1:2" ht="13.5" thickBot="1">
      <c r="A30" s="335"/>
      <c r="B30" s="336"/>
    </row>
    <row r="31" ht="12.75">
      <c r="B31" s="338"/>
    </row>
    <row r="32" ht="12.75">
      <c r="B32" s="338"/>
    </row>
    <row r="33" ht="12.75">
      <c r="B33" s="338"/>
    </row>
    <row r="34" ht="12.75">
      <c r="B34" s="338"/>
    </row>
    <row r="35" ht="12.75">
      <c r="B35" s="338"/>
    </row>
    <row r="36" ht="12.75">
      <c r="B36" s="338"/>
    </row>
    <row r="37" ht="12.75">
      <c r="B37" s="338"/>
    </row>
    <row r="38" ht="12.75">
      <c r="B38" s="338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59" bestFit="1" customWidth="1"/>
    <col min="2" max="2" width="7.57421875" style="159" bestFit="1" customWidth="1"/>
    <col min="3" max="3" width="5.140625" style="159" bestFit="1" customWidth="1"/>
    <col min="4" max="4" width="51.140625" style="198" customWidth="1"/>
    <col min="5" max="5" width="11.140625" style="1" customWidth="1"/>
    <col min="6" max="7" width="0" style="100" hidden="1" customWidth="1"/>
    <col min="8" max="8" width="7.57421875" style="190" bestFit="1" customWidth="1"/>
    <col min="9" max="9" width="7.57421875" style="2" bestFit="1" customWidth="1"/>
    <col min="10" max="11" width="0" style="2" hidden="1" customWidth="1"/>
    <col min="12" max="12" width="9.140625" style="2" bestFit="1" customWidth="1"/>
    <col min="13" max="15" width="0" style="2" hidden="1" customWidth="1"/>
    <col min="16" max="16" width="7.28125" style="2" bestFit="1" customWidth="1"/>
    <col min="17" max="18" width="0" style="2" hidden="1" customWidth="1"/>
    <col min="19" max="19" width="11.421875" style="2" hidden="1" customWidth="1"/>
    <col min="20" max="21" width="0" style="2" hidden="1" customWidth="1"/>
    <col min="22" max="22" width="8.28125" style="2" bestFit="1" customWidth="1"/>
    <col min="23" max="23" width="0" style="2" hidden="1" customWidth="1"/>
    <col min="24" max="24" width="5.8515625" style="2" bestFit="1" customWidth="1"/>
    <col min="25" max="25" width="12.421875" style="2" hidden="1" customWidth="1"/>
    <col min="26" max="26" width="0" style="2" hidden="1" customWidth="1"/>
    <col min="27" max="27" width="9.140625" style="2" customWidth="1"/>
    <col min="28" max="31" width="0" style="2" hidden="1" customWidth="1"/>
    <col min="32" max="32" width="7.8515625" style="2" bestFit="1" customWidth="1"/>
    <col min="33" max="33" width="6.57421875" style="2" hidden="1" customWidth="1"/>
    <col min="34" max="34" width="10.28125" style="2" hidden="1" customWidth="1"/>
    <col min="35" max="36" width="0" style="2" hidden="1" customWidth="1"/>
    <col min="37" max="37" width="11.57421875" style="2" hidden="1" customWidth="1"/>
    <col min="38" max="39" width="0" style="2" hidden="1" customWidth="1"/>
    <col min="40" max="40" width="7.28125" style="37" customWidth="1"/>
    <col min="41" max="41" width="10.140625" style="37" bestFit="1" customWidth="1"/>
    <col min="42" max="42" width="5.8515625" style="37" bestFit="1" customWidth="1"/>
    <col min="43" max="43" width="6.28125" style="37" bestFit="1" customWidth="1"/>
    <col min="44" max="44" width="10.140625" style="38" bestFit="1" customWidth="1"/>
    <col min="46" max="46" width="9.140625" style="453" customWidth="1"/>
  </cols>
  <sheetData>
    <row r="1" spans="1:46" s="1" customFormat="1" ht="26.25" customHeight="1">
      <c r="A1" s="199" t="s">
        <v>134</v>
      </c>
      <c r="B1" s="199" t="s">
        <v>136</v>
      </c>
      <c r="C1" s="199"/>
      <c r="D1" s="191" t="s">
        <v>0</v>
      </c>
      <c r="E1" s="12" t="s">
        <v>3</v>
      </c>
      <c r="F1" s="91" t="s">
        <v>4</v>
      </c>
      <c r="G1" s="91" t="s">
        <v>5</v>
      </c>
      <c r="H1" s="182" t="s">
        <v>6</v>
      </c>
      <c r="I1" s="13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5" t="s">
        <v>12</v>
      </c>
      <c r="O1" s="15" t="s">
        <v>161</v>
      </c>
      <c r="P1" s="15" t="s">
        <v>38</v>
      </c>
      <c r="Q1" s="80" t="s">
        <v>38</v>
      </c>
      <c r="R1" s="48" t="s">
        <v>48</v>
      </c>
      <c r="S1" s="14" t="s">
        <v>49</v>
      </c>
      <c r="T1" s="80" t="s">
        <v>50</v>
      </c>
      <c r="U1" s="15" t="s">
        <v>87</v>
      </c>
      <c r="V1" s="15" t="s">
        <v>139</v>
      </c>
      <c r="W1" s="199" t="s">
        <v>160</v>
      </c>
      <c r="X1" s="48" t="s">
        <v>72</v>
      </c>
      <c r="Y1" s="14" t="s">
        <v>73</v>
      </c>
      <c r="Z1" s="14" t="s">
        <v>74</v>
      </c>
      <c r="AA1" s="14" t="s">
        <v>75</v>
      </c>
      <c r="AB1" s="14" t="s">
        <v>76</v>
      </c>
      <c r="AC1" s="14" t="s">
        <v>77</v>
      </c>
      <c r="AD1" s="14" t="s">
        <v>79</v>
      </c>
      <c r="AE1" s="14" t="s">
        <v>81</v>
      </c>
      <c r="AF1" s="13" t="s">
        <v>13</v>
      </c>
      <c r="AG1" s="14" t="s">
        <v>14</v>
      </c>
      <c r="AH1" s="14" t="s">
        <v>15</v>
      </c>
      <c r="AI1" s="13" t="s">
        <v>16</v>
      </c>
      <c r="AJ1" s="14" t="s">
        <v>17</v>
      </c>
      <c r="AK1" s="14" t="s">
        <v>18</v>
      </c>
      <c r="AL1" s="14" t="s">
        <v>19</v>
      </c>
      <c r="AM1" s="16" t="s">
        <v>20</v>
      </c>
      <c r="AN1" s="54" t="s">
        <v>21</v>
      </c>
      <c r="AO1" s="60" t="s">
        <v>22</v>
      </c>
      <c r="AP1" s="60" t="s">
        <v>23</v>
      </c>
      <c r="AQ1" s="61" t="s">
        <v>24</v>
      </c>
      <c r="AR1" s="17" t="s">
        <v>25</v>
      </c>
      <c r="AS1" s="465" t="s">
        <v>393</v>
      </c>
      <c r="AT1" s="439" t="s">
        <v>394</v>
      </c>
    </row>
    <row r="2" spans="1:46" s="1" customFormat="1" ht="12.75" customHeight="1">
      <c r="A2" s="200" t="s">
        <v>135</v>
      </c>
      <c r="B2" s="200" t="s">
        <v>137</v>
      </c>
      <c r="C2" s="200" t="s">
        <v>133</v>
      </c>
      <c r="D2" s="192"/>
      <c r="E2" s="10"/>
      <c r="F2" s="92"/>
      <c r="G2" s="92"/>
      <c r="H2" s="183"/>
      <c r="I2" s="19" t="s">
        <v>26</v>
      </c>
      <c r="J2" s="20" t="s">
        <v>26</v>
      </c>
      <c r="K2" s="19" t="s">
        <v>26</v>
      </c>
      <c r="L2" s="21" t="s">
        <v>26</v>
      </c>
      <c r="M2" s="19" t="s">
        <v>26</v>
      </c>
      <c r="N2" s="20" t="s">
        <v>26</v>
      </c>
      <c r="O2" s="20" t="s">
        <v>26</v>
      </c>
      <c r="P2" s="20" t="s">
        <v>26</v>
      </c>
      <c r="Q2" s="81" t="s">
        <v>26</v>
      </c>
      <c r="R2" s="40" t="s">
        <v>26</v>
      </c>
      <c r="S2" s="19" t="s">
        <v>26</v>
      </c>
      <c r="T2" s="81" t="s">
        <v>26</v>
      </c>
      <c r="U2" s="20" t="s">
        <v>26</v>
      </c>
      <c r="V2" s="20" t="s">
        <v>26</v>
      </c>
      <c r="W2" s="200" t="s">
        <v>26</v>
      </c>
      <c r="X2" s="40" t="s">
        <v>26</v>
      </c>
      <c r="Y2" s="19" t="s">
        <v>26</v>
      </c>
      <c r="Z2" s="19" t="s">
        <v>26</v>
      </c>
      <c r="AA2" s="19" t="s">
        <v>26</v>
      </c>
      <c r="AB2" s="19" t="s">
        <v>26</v>
      </c>
      <c r="AC2" s="19" t="s">
        <v>26</v>
      </c>
      <c r="AD2" s="19" t="s">
        <v>26</v>
      </c>
      <c r="AE2" s="19" t="s">
        <v>26</v>
      </c>
      <c r="AF2" s="18" t="s">
        <v>26</v>
      </c>
      <c r="AG2" s="19" t="s">
        <v>26</v>
      </c>
      <c r="AH2" s="19" t="s">
        <v>26</v>
      </c>
      <c r="AI2" s="40" t="s">
        <v>26</v>
      </c>
      <c r="AJ2" s="19" t="s">
        <v>26</v>
      </c>
      <c r="AK2" s="19" t="s">
        <v>26</v>
      </c>
      <c r="AL2" s="19" t="s">
        <v>26</v>
      </c>
      <c r="AM2" s="19" t="s">
        <v>26</v>
      </c>
      <c r="AN2" s="55"/>
      <c r="AO2" s="62"/>
      <c r="AP2" s="62"/>
      <c r="AQ2" s="63"/>
      <c r="AR2" s="22" t="s">
        <v>21</v>
      </c>
      <c r="AS2" s="466"/>
      <c r="AT2" s="450"/>
    </row>
    <row r="3" spans="1:46" s="1" customFormat="1" ht="12.75" customHeight="1" thickBot="1">
      <c r="A3" s="201"/>
      <c r="B3" s="201"/>
      <c r="C3" s="201"/>
      <c r="D3" s="193"/>
      <c r="E3" s="3"/>
      <c r="F3" s="92" t="s">
        <v>27</v>
      </c>
      <c r="G3" s="92" t="s">
        <v>27</v>
      </c>
      <c r="H3" s="183" t="s">
        <v>93</v>
      </c>
      <c r="I3" s="23" t="s">
        <v>28</v>
      </c>
      <c r="J3" s="24" t="s">
        <v>39</v>
      </c>
      <c r="K3" s="24" t="s">
        <v>141</v>
      </c>
      <c r="L3" s="24" t="s">
        <v>148</v>
      </c>
      <c r="M3" s="24" t="s">
        <v>140</v>
      </c>
      <c r="N3" s="25" t="s">
        <v>46</v>
      </c>
      <c r="O3" s="25" t="s">
        <v>162</v>
      </c>
      <c r="P3" s="25" t="s">
        <v>131</v>
      </c>
      <c r="Q3" s="82" t="s">
        <v>151</v>
      </c>
      <c r="R3" s="49" t="s">
        <v>53</v>
      </c>
      <c r="S3" s="24" t="s">
        <v>52</v>
      </c>
      <c r="T3" s="82" t="s">
        <v>51</v>
      </c>
      <c r="U3" s="25" t="s">
        <v>86</v>
      </c>
      <c r="V3" s="25" t="s">
        <v>132</v>
      </c>
      <c r="W3" s="214"/>
      <c r="X3" s="49" t="s">
        <v>29</v>
      </c>
      <c r="Y3" s="24" t="s">
        <v>40</v>
      </c>
      <c r="Z3" s="24" t="s">
        <v>41</v>
      </c>
      <c r="AA3" s="24" t="s">
        <v>30</v>
      </c>
      <c r="AB3" s="26" t="s">
        <v>42</v>
      </c>
      <c r="AC3" s="25" t="s">
        <v>44</v>
      </c>
      <c r="AD3" s="25" t="s">
        <v>78</v>
      </c>
      <c r="AE3" s="82" t="s">
        <v>96</v>
      </c>
      <c r="AF3" s="23" t="s">
        <v>31</v>
      </c>
      <c r="AG3" s="24" t="s">
        <v>32</v>
      </c>
      <c r="AH3" s="25"/>
      <c r="AI3" s="49" t="s">
        <v>43</v>
      </c>
      <c r="AJ3" s="24" t="s">
        <v>34</v>
      </c>
      <c r="AK3" s="24" t="s">
        <v>33</v>
      </c>
      <c r="AL3" s="24" t="s">
        <v>35</v>
      </c>
      <c r="AM3" s="26" t="s">
        <v>36</v>
      </c>
      <c r="AN3" s="55" t="s">
        <v>37</v>
      </c>
      <c r="AO3" s="62" t="s">
        <v>47</v>
      </c>
      <c r="AP3" s="62" t="s">
        <v>47</v>
      </c>
      <c r="AQ3" s="63" t="s">
        <v>47</v>
      </c>
      <c r="AR3" s="55" t="s">
        <v>47</v>
      </c>
      <c r="AS3" s="447"/>
      <c r="AT3" s="451"/>
    </row>
    <row r="4" spans="1:46" ht="12.75">
      <c r="A4" s="202">
        <v>1170</v>
      </c>
      <c r="B4" s="202" t="s">
        <v>130</v>
      </c>
      <c r="C4" s="202">
        <v>1305</v>
      </c>
      <c r="D4" s="194" t="s">
        <v>1</v>
      </c>
      <c r="E4" s="9" t="s">
        <v>2</v>
      </c>
      <c r="F4" s="94"/>
      <c r="G4" s="94"/>
      <c r="H4" s="185"/>
      <c r="I4" s="41"/>
      <c r="J4" s="42"/>
      <c r="K4" s="42"/>
      <c r="L4" s="42"/>
      <c r="M4" s="42"/>
      <c r="N4" s="43"/>
      <c r="O4" s="42"/>
      <c r="P4" s="102"/>
      <c r="Q4" s="44"/>
      <c r="R4" s="50"/>
      <c r="S4" s="42"/>
      <c r="T4" s="102"/>
      <c r="U4" s="102"/>
      <c r="V4" s="44"/>
      <c r="W4" s="43"/>
      <c r="X4" s="50"/>
      <c r="Y4" s="42"/>
      <c r="Z4" s="42"/>
      <c r="AA4" s="42"/>
      <c r="AB4" s="43"/>
      <c r="AC4" s="102"/>
      <c r="AD4" s="102"/>
      <c r="AE4" s="44"/>
      <c r="AF4" s="41"/>
      <c r="AG4" s="42"/>
      <c r="AH4" s="42"/>
      <c r="AI4" s="41"/>
      <c r="AJ4" s="42"/>
      <c r="AK4" s="42"/>
      <c r="AL4" s="42"/>
      <c r="AM4" s="43"/>
      <c r="AN4" s="57"/>
      <c r="AO4" s="66"/>
      <c r="AP4" s="66"/>
      <c r="AQ4" s="67"/>
      <c r="AR4" s="440"/>
      <c r="AS4" s="448"/>
      <c r="AT4" s="452"/>
    </row>
    <row r="5" spans="1:46" s="5" customFormat="1" ht="12.75">
      <c r="A5" s="211"/>
      <c r="B5" s="212"/>
      <c r="C5" s="213"/>
      <c r="D5" s="206" t="s">
        <v>125</v>
      </c>
      <c r="E5" s="10"/>
      <c r="F5" s="95"/>
      <c r="G5" s="95"/>
      <c r="H5" s="186"/>
      <c r="I5" s="27"/>
      <c r="J5" s="28"/>
      <c r="K5" s="28"/>
      <c r="L5" s="28"/>
      <c r="M5" s="28"/>
      <c r="N5" s="29"/>
      <c r="O5" s="28"/>
      <c r="P5" s="30"/>
      <c r="Q5" s="46"/>
      <c r="R5" s="52"/>
      <c r="S5" s="28"/>
      <c r="T5" s="30"/>
      <c r="U5" s="30"/>
      <c r="V5" s="46"/>
      <c r="W5" s="29"/>
      <c r="X5" s="52"/>
      <c r="Y5" s="28"/>
      <c r="Z5" s="28"/>
      <c r="AA5" s="28"/>
      <c r="AB5" s="29"/>
      <c r="AC5" s="30"/>
      <c r="AD5" s="30"/>
      <c r="AE5" s="46"/>
      <c r="AF5" s="27"/>
      <c r="AG5" s="28"/>
      <c r="AH5" s="28"/>
      <c r="AI5" s="27"/>
      <c r="AJ5" s="28"/>
      <c r="AK5" s="28"/>
      <c r="AL5" s="28"/>
      <c r="AM5" s="29"/>
      <c r="AN5" s="58"/>
      <c r="AO5" s="68"/>
      <c r="AP5" s="68"/>
      <c r="AQ5" s="69"/>
      <c r="AR5" s="441">
        <f>SUM(AN5:AQ5)</f>
        <v>0</v>
      </c>
      <c r="AS5" s="449"/>
      <c r="AT5" s="452"/>
    </row>
    <row r="6" spans="1:46" s="5" customFormat="1" ht="12.75">
      <c r="A6" s="208"/>
      <c r="B6" s="209"/>
      <c r="C6" s="210"/>
      <c r="D6" s="4" t="s">
        <v>152</v>
      </c>
      <c r="E6" s="10"/>
      <c r="F6" s="95">
        <v>40087</v>
      </c>
      <c r="G6" s="95">
        <v>40330</v>
      </c>
      <c r="H6" s="186"/>
      <c r="I6" s="27">
        <v>200</v>
      </c>
      <c r="J6" s="28"/>
      <c r="K6" s="28"/>
      <c r="L6" s="28"/>
      <c r="M6" s="28"/>
      <c r="N6" s="29"/>
      <c r="O6" s="28"/>
      <c r="P6" s="30"/>
      <c r="Q6" s="46"/>
      <c r="R6" s="52"/>
      <c r="S6" s="28"/>
      <c r="T6" s="30"/>
      <c r="U6" s="30"/>
      <c r="V6" s="46"/>
      <c r="W6" s="29"/>
      <c r="X6" s="52"/>
      <c r="Y6" s="28"/>
      <c r="Z6" s="28"/>
      <c r="AA6" s="28"/>
      <c r="AB6" s="29"/>
      <c r="AC6" s="30"/>
      <c r="AD6" s="30"/>
      <c r="AE6" s="46"/>
      <c r="AF6" s="27"/>
      <c r="AG6" s="28"/>
      <c r="AH6" s="28"/>
      <c r="AI6" s="27"/>
      <c r="AJ6" s="28"/>
      <c r="AK6" s="28"/>
      <c r="AL6" s="28"/>
      <c r="AM6" s="29"/>
      <c r="AN6" s="58"/>
      <c r="AO6" s="68"/>
      <c r="AP6" s="68"/>
      <c r="AQ6" s="69"/>
      <c r="AR6" s="441">
        <f>SUM(AN6:AQ6)</f>
        <v>0</v>
      </c>
      <c r="AS6" s="449"/>
      <c r="AT6" s="452">
        <v>2</v>
      </c>
    </row>
    <row r="7" spans="1:46" s="5" customFormat="1" ht="12.75">
      <c r="A7" s="208"/>
      <c r="B7" s="209"/>
      <c r="C7" s="210"/>
      <c r="D7" s="6" t="s">
        <v>149</v>
      </c>
      <c r="E7" s="10"/>
      <c r="F7" s="95">
        <v>40087</v>
      </c>
      <c r="G7" s="95">
        <v>40330</v>
      </c>
      <c r="H7" s="184"/>
      <c r="I7" s="31"/>
      <c r="J7" s="32"/>
      <c r="K7" s="32"/>
      <c r="L7" s="32"/>
      <c r="M7" s="32"/>
      <c r="N7" s="33"/>
      <c r="O7" s="32"/>
      <c r="P7" s="103"/>
      <c r="Q7" s="45"/>
      <c r="R7" s="51"/>
      <c r="S7" s="32"/>
      <c r="T7" s="103"/>
      <c r="U7" s="103"/>
      <c r="V7" s="45"/>
      <c r="W7" s="33"/>
      <c r="X7" s="51">
        <v>500</v>
      </c>
      <c r="Y7" s="32"/>
      <c r="Z7" s="32"/>
      <c r="AA7" s="32">
        <v>80</v>
      </c>
      <c r="AB7" s="33"/>
      <c r="AC7" s="103"/>
      <c r="AD7" s="103"/>
      <c r="AE7" s="45"/>
      <c r="AF7" s="31"/>
      <c r="AG7" s="32"/>
      <c r="AH7" s="32"/>
      <c r="AI7" s="31"/>
      <c r="AJ7" s="32"/>
      <c r="AK7" s="32"/>
      <c r="AL7" s="32"/>
      <c r="AM7" s="33"/>
      <c r="AN7" s="56"/>
      <c r="AO7" s="64"/>
      <c r="AP7" s="64"/>
      <c r="AQ7" s="65"/>
      <c r="AR7" s="441">
        <f aca="true" t="shared" si="0" ref="AR7:AR30">SUM(AN7:AQ7)</f>
        <v>0</v>
      </c>
      <c r="AS7" s="449"/>
      <c r="AT7" s="452">
        <v>2</v>
      </c>
    </row>
    <row r="8" spans="1:46" s="5" customFormat="1" ht="12.75">
      <c r="A8" s="208"/>
      <c r="B8" s="209"/>
      <c r="C8" s="210"/>
      <c r="D8" s="207" t="s">
        <v>143</v>
      </c>
      <c r="E8" s="10"/>
      <c r="F8" s="95">
        <v>40087</v>
      </c>
      <c r="G8" s="95">
        <v>40330</v>
      </c>
      <c r="H8" s="184"/>
      <c r="I8" s="31"/>
      <c r="J8" s="32"/>
      <c r="K8" s="32"/>
      <c r="L8" s="32">
        <v>100</v>
      </c>
      <c r="M8" s="32"/>
      <c r="N8" s="33"/>
      <c r="O8" s="32"/>
      <c r="P8" s="103"/>
      <c r="Q8" s="45"/>
      <c r="R8" s="51"/>
      <c r="S8" s="32"/>
      <c r="T8" s="103"/>
      <c r="U8" s="103"/>
      <c r="V8" s="45"/>
      <c r="W8" s="33"/>
      <c r="X8" s="51"/>
      <c r="Y8" s="32"/>
      <c r="Z8" s="32"/>
      <c r="AA8" s="32"/>
      <c r="AB8" s="33"/>
      <c r="AC8" s="103"/>
      <c r="AD8" s="103"/>
      <c r="AE8" s="45"/>
      <c r="AF8" s="31"/>
      <c r="AG8" s="32"/>
      <c r="AH8" s="32"/>
      <c r="AI8" s="31"/>
      <c r="AJ8" s="32"/>
      <c r="AK8" s="32"/>
      <c r="AL8" s="32"/>
      <c r="AM8" s="33"/>
      <c r="AN8" s="56"/>
      <c r="AO8" s="64"/>
      <c r="AP8" s="64"/>
      <c r="AQ8" s="65"/>
      <c r="AR8" s="441">
        <f t="shared" si="0"/>
        <v>0</v>
      </c>
      <c r="AS8" s="449"/>
      <c r="AT8" s="452">
        <v>2</v>
      </c>
    </row>
    <row r="9" spans="1:46" s="5" customFormat="1" ht="12.75">
      <c r="A9" s="208"/>
      <c r="B9" s="209"/>
      <c r="C9" s="210"/>
      <c r="D9" s="207" t="s">
        <v>144</v>
      </c>
      <c r="E9" s="10"/>
      <c r="F9" s="95">
        <v>40087</v>
      </c>
      <c r="G9" s="95">
        <v>40330</v>
      </c>
      <c r="H9" s="184"/>
      <c r="I9" s="31"/>
      <c r="J9" s="32"/>
      <c r="K9" s="32"/>
      <c r="L9" s="32">
        <v>40</v>
      </c>
      <c r="M9" s="32"/>
      <c r="N9" s="33"/>
      <c r="O9" s="32"/>
      <c r="P9" s="103"/>
      <c r="Q9" s="45"/>
      <c r="R9" s="51"/>
      <c r="S9" s="32"/>
      <c r="T9" s="103"/>
      <c r="U9" s="103"/>
      <c r="V9" s="45"/>
      <c r="W9" s="33"/>
      <c r="X9" s="51"/>
      <c r="Y9" s="32"/>
      <c r="Z9" s="32"/>
      <c r="AA9" s="32"/>
      <c r="AB9" s="33"/>
      <c r="AC9" s="103"/>
      <c r="AD9" s="103"/>
      <c r="AE9" s="45"/>
      <c r="AF9" s="31"/>
      <c r="AG9" s="32"/>
      <c r="AH9" s="32"/>
      <c r="AI9" s="31"/>
      <c r="AJ9" s="32"/>
      <c r="AK9" s="32"/>
      <c r="AL9" s="32"/>
      <c r="AM9" s="33"/>
      <c r="AN9" s="56"/>
      <c r="AO9" s="64"/>
      <c r="AP9" s="64"/>
      <c r="AQ9" s="65"/>
      <c r="AR9" s="441">
        <f t="shared" si="0"/>
        <v>0</v>
      </c>
      <c r="AS9" s="449"/>
      <c r="AT9" s="452">
        <v>2</v>
      </c>
    </row>
    <row r="10" spans="1:46" s="5" customFormat="1" ht="12.75">
      <c r="A10" s="208"/>
      <c r="B10" s="209"/>
      <c r="C10" s="210"/>
      <c r="D10" s="207" t="s">
        <v>145</v>
      </c>
      <c r="E10" s="10"/>
      <c r="F10" s="95">
        <v>40087</v>
      </c>
      <c r="G10" s="95">
        <v>40330</v>
      </c>
      <c r="H10" s="184"/>
      <c r="I10" s="31"/>
      <c r="J10" s="32"/>
      <c r="K10" s="32"/>
      <c r="L10" s="32">
        <v>40</v>
      </c>
      <c r="M10" s="32"/>
      <c r="N10" s="33"/>
      <c r="O10" s="32"/>
      <c r="P10" s="103"/>
      <c r="Q10" s="45"/>
      <c r="R10" s="51"/>
      <c r="S10" s="32"/>
      <c r="T10" s="103"/>
      <c r="U10" s="103"/>
      <c r="V10" s="45"/>
      <c r="W10" s="33"/>
      <c r="X10" s="51"/>
      <c r="Y10" s="32"/>
      <c r="Z10" s="32"/>
      <c r="AA10" s="32"/>
      <c r="AB10" s="33"/>
      <c r="AC10" s="103"/>
      <c r="AD10" s="103"/>
      <c r="AE10" s="45"/>
      <c r="AF10" s="31"/>
      <c r="AG10" s="32"/>
      <c r="AH10" s="32"/>
      <c r="AI10" s="31"/>
      <c r="AJ10" s="32"/>
      <c r="AK10" s="32"/>
      <c r="AL10" s="32"/>
      <c r="AM10" s="33"/>
      <c r="AN10" s="56"/>
      <c r="AO10" s="64"/>
      <c r="AP10" s="64"/>
      <c r="AQ10" s="65"/>
      <c r="AR10" s="441">
        <f t="shared" si="0"/>
        <v>0</v>
      </c>
      <c r="AS10" s="449"/>
      <c r="AT10" s="452">
        <v>2</v>
      </c>
    </row>
    <row r="11" spans="1:46" s="5" customFormat="1" ht="12.75">
      <c r="A11" s="208"/>
      <c r="B11" s="209"/>
      <c r="C11" s="210"/>
      <c r="D11" s="207" t="s">
        <v>146</v>
      </c>
      <c r="E11" s="10"/>
      <c r="F11" s="95">
        <v>40087</v>
      </c>
      <c r="G11" s="95">
        <v>40330</v>
      </c>
      <c r="H11" s="184"/>
      <c r="I11" s="31"/>
      <c r="J11" s="32"/>
      <c r="K11" s="32"/>
      <c r="L11" s="32">
        <v>10</v>
      </c>
      <c r="M11" s="32"/>
      <c r="N11" s="33"/>
      <c r="O11" s="32"/>
      <c r="P11" s="103"/>
      <c r="Q11" s="45"/>
      <c r="R11" s="51"/>
      <c r="S11" s="32"/>
      <c r="T11" s="103"/>
      <c r="U11" s="103"/>
      <c r="V11" s="45"/>
      <c r="W11" s="33"/>
      <c r="X11" s="51"/>
      <c r="Y11" s="32"/>
      <c r="Z11" s="32"/>
      <c r="AA11" s="32"/>
      <c r="AB11" s="33"/>
      <c r="AC11" s="103"/>
      <c r="AD11" s="103"/>
      <c r="AE11" s="45"/>
      <c r="AF11" s="31"/>
      <c r="AG11" s="32"/>
      <c r="AH11" s="32"/>
      <c r="AI11" s="31"/>
      <c r="AJ11" s="32"/>
      <c r="AK11" s="32"/>
      <c r="AL11" s="32"/>
      <c r="AM11" s="33"/>
      <c r="AN11" s="56"/>
      <c r="AO11" s="64"/>
      <c r="AP11" s="64"/>
      <c r="AQ11" s="65"/>
      <c r="AR11" s="441">
        <f t="shared" si="0"/>
        <v>0</v>
      </c>
      <c r="AS11" s="449"/>
      <c r="AT11" s="452">
        <v>2</v>
      </c>
    </row>
    <row r="12" spans="1:46" s="5" customFormat="1" ht="12.75">
      <c r="A12" s="208"/>
      <c r="B12" s="209"/>
      <c r="C12" s="210"/>
      <c r="D12" s="207" t="s">
        <v>147</v>
      </c>
      <c r="E12" s="10"/>
      <c r="F12" s="95">
        <v>40087</v>
      </c>
      <c r="G12" s="95">
        <v>40330</v>
      </c>
      <c r="H12" s="184"/>
      <c r="I12" s="31"/>
      <c r="J12" s="32"/>
      <c r="K12" s="32"/>
      <c r="L12" s="32"/>
      <c r="M12" s="32"/>
      <c r="N12" s="33"/>
      <c r="O12" s="32"/>
      <c r="P12" s="103"/>
      <c r="Q12" s="45"/>
      <c r="R12" s="51"/>
      <c r="S12" s="32"/>
      <c r="T12" s="103"/>
      <c r="U12" s="103"/>
      <c r="V12" s="45"/>
      <c r="W12" s="33"/>
      <c r="X12" s="51"/>
      <c r="Y12" s="32"/>
      <c r="Z12" s="32"/>
      <c r="AA12" s="32"/>
      <c r="AB12" s="33"/>
      <c r="AC12" s="103"/>
      <c r="AD12" s="103"/>
      <c r="AE12" s="45"/>
      <c r="AF12" s="31"/>
      <c r="AG12" s="32"/>
      <c r="AH12" s="32"/>
      <c r="AI12" s="31"/>
      <c r="AJ12" s="32"/>
      <c r="AK12" s="32"/>
      <c r="AL12" s="32"/>
      <c r="AM12" s="33"/>
      <c r="AN12" s="56"/>
      <c r="AO12" s="64"/>
      <c r="AP12" s="64"/>
      <c r="AQ12" s="65"/>
      <c r="AR12" s="441">
        <f t="shared" si="0"/>
        <v>0</v>
      </c>
      <c r="AS12" s="449"/>
      <c r="AT12" s="452">
        <v>2</v>
      </c>
    </row>
    <row r="13" spans="1:46" s="5" customFormat="1" ht="12.75">
      <c r="A13" s="208"/>
      <c r="B13" s="209"/>
      <c r="C13" s="210"/>
      <c r="D13" s="4" t="s">
        <v>138</v>
      </c>
      <c r="E13" s="10"/>
      <c r="F13" s="95">
        <v>40087</v>
      </c>
      <c r="G13" s="95">
        <v>40330</v>
      </c>
      <c r="H13" s="184"/>
      <c r="I13" s="31"/>
      <c r="J13" s="32"/>
      <c r="K13" s="32"/>
      <c r="L13" s="32"/>
      <c r="M13" s="32"/>
      <c r="N13" s="33"/>
      <c r="O13" s="32"/>
      <c r="P13" s="103"/>
      <c r="Q13" s="45"/>
      <c r="R13" s="51"/>
      <c r="S13" s="32"/>
      <c r="T13" s="103"/>
      <c r="U13" s="103"/>
      <c r="V13" s="45">
        <v>10</v>
      </c>
      <c r="W13" s="33"/>
      <c r="X13" s="51"/>
      <c r="Y13" s="32"/>
      <c r="Z13" s="32"/>
      <c r="AA13" s="32"/>
      <c r="AB13" s="33"/>
      <c r="AC13" s="103"/>
      <c r="AD13" s="103"/>
      <c r="AE13" s="45"/>
      <c r="AF13" s="31"/>
      <c r="AG13" s="32"/>
      <c r="AH13" s="32"/>
      <c r="AI13" s="31"/>
      <c r="AJ13" s="32"/>
      <c r="AK13" s="32"/>
      <c r="AL13" s="32"/>
      <c r="AM13" s="33"/>
      <c r="AN13" s="56"/>
      <c r="AO13" s="64"/>
      <c r="AP13" s="64"/>
      <c r="AQ13" s="65"/>
      <c r="AR13" s="441">
        <f t="shared" si="0"/>
        <v>0</v>
      </c>
      <c r="AS13" s="449"/>
      <c r="AT13" s="452">
        <v>2</v>
      </c>
    </row>
    <row r="14" spans="1:46" s="5" customFormat="1" ht="12.75">
      <c r="A14" s="208"/>
      <c r="B14" s="209"/>
      <c r="C14" s="210"/>
      <c r="D14" s="6" t="s">
        <v>126</v>
      </c>
      <c r="E14" s="10"/>
      <c r="F14" s="93"/>
      <c r="G14" s="93"/>
      <c r="H14" s="184"/>
      <c r="I14" s="31">
        <v>40</v>
      </c>
      <c r="J14" s="32"/>
      <c r="K14" s="32"/>
      <c r="L14" s="32"/>
      <c r="M14" s="32"/>
      <c r="N14" s="33"/>
      <c r="O14" s="32"/>
      <c r="P14" s="103"/>
      <c r="Q14" s="45"/>
      <c r="R14" s="51"/>
      <c r="S14" s="32"/>
      <c r="T14" s="103"/>
      <c r="U14" s="103"/>
      <c r="V14" s="45"/>
      <c r="W14" s="33"/>
      <c r="X14" s="51">
        <v>40</v>
      </c>
      <c r="Y14" s="32"/>
      <c r="Z14" s="32"/>
      <c r="AA14" s="32"/>
      <c r="AB14" s="33"/>
      <c r="AC14" s="103"/>
      <c r="AD14" s="103"/>
      <c r="AE14" s="45"/>
      <c r="AF14" s="31"/>
      <c r="AG14" s="32"/>
      <c r="AH14" s="32"/>
      <c r="AI14" s="31"/>
      <c r="AJ14" s="32"/>
      <c r="AK14" s="32"/>
      <c r="AL14" s="32"/>
      <c r="AM14" s="33"/>
      <c r="AN14" s="56"/>
      <c r="AO14" s="64"/>
      <c r="AP14" s="64"/>
      <c r="AQ14" s="65"/>
      <c r="AR14" s="441">
        <f t="shared" si="0"/>
        <v>0</v>
      </c>
      <c r="AS14" s="449"/>
      <c r="AT14" s="452">
        <v>2</v>
      </c>
    </row>
    <row r="15" spans="1:46" s="5" customFormat="1" ht="12.75">
      <c r="A15" s="208"/>
      <c r="B15" s="209"/>
      <c r="C15" s="210"/>
      <c r="D15" s="206" t="s">
        <v>127</v>
      </c>
      <c r="E15" s="10"/>
      <c r="F15" s="93"/>
      <c r="G15" s="93"/>
      <c r="H15" s="184"/>
      <c r="I15" s="31"/>
      <c r="J15" s="32"/>
      <c r="K15" s="32"/>
      <c r="L15" s="32"/>
      <c r="M15" s="32"/>
      <c r="N15" s="33"/>
      <c r="O15" s="32"/>
      <c r="P15" s="103"/>
      <c r="Q15" s="45"/>
      <c r="R15" s="51"/>
      <c r="S15" s="32"/>
      <c r="T15" s="103"/>
      <c r="U15" s="103"/>
      <c r="V15" s="45"/>
      <c r="W15" s="33"/>
      <c r="X15" s="51"/>
      <c r="Y15" s="32"/>
      <c r="Z15" s="32"/>
      <c r="AA15" s="32"/>
      <c r="AB15" s="33"/>
      <c r="AC15" s="103"/>
      <c r="AD15" s="103"/>
      <c r="AE15" s="45"/>
      <c r="AF15" s="31"/>
      <c r="AG15" s="32"/>
      <c r="AH15" s="32"/>
      <c r="AI15" s="31"/>
      <c r="AJ15" s="32"/>
      <c r="AK15" s="32"/>
      <c r="AL15" s="32"/>
      <c r="AM15" s="33"/>
      <c r="AN15" s="56"/>
      <c r="AO15" s="64"/>
      <c r="AP15" s="64"/>
      <c r="AQ15" s="65"/>
      <c r="AR15" s="441">
        <f t="shared" si="0"/>
        <v>0</v>
      </c>
      <c r="AS15" s="449"/>
      <c r="AT15" s="452"/>
    </row>
    <row r="16" spans="1:46" s="5" customFormat="1" ht="12.75">
      <c r="A16" s="208"/>
      <c r="B16" s="209"/>
      <c r="C16" s="210"/>
      <c r="D16" s="4" t="s">
        <v>152</v>
      </c>
      <c r="E16" s="10"/>
      <c r="F16" s="95">
        <v>40330</v>
      </c>
      <c r="G16" s="95">
        <v>40483</v>
      </c>
      <c r="H16" s="184"/>
      <c r="I16" s="31">
        <v>240</v>
      </c>
      <c r="J16" s="32"/>
      <c r="K16" s="32"/>
      <c r="L16" s="32"/>
      <c r="M16" s="32"/>
      <c r="N16" s="33"/>
      <c r="O16" s="32"/>
      <c r="P16" s="103"/>
      <c r="Q16" s="45"/>
      <c r="R16" s="51"/>
      <c r="S16" s="32"/>
      <c r="T16" s="103"/>
      <c r="U16" s="103"/>
      <c r="V16" s="45"/>
      <c r="W16" s="33"/>
      <c r="X16" s="51"/>
      <c r="Y16" s="32"/>
      <c r="Z16" s="32"/>
      <c r="AA16" s="32"/>
      <c r="AB16" s="33"/>
      <c r="AC16" s="103"/>
      <c r="AD16" s="103"/>
      <c r="AE16" s="45"/>
      <c r="AF16" s="31"/>
      <c r="AG16" s="32"/>
      <c r="AH16" s="32"/>
      <c r="AI16" s="31"/>
      <c r="AJ16" s="32"/>
      <c r="AK16" s="32"/>
      <c r="AL16" s="32"/>
      <c r="AM16" s="33"/>
      <c r="AN16" s="56"/>
      <c r="AO16" s="64"/>
      <c r="AP16" s="64"/>
      <c r="AQ16" s="65"/>
      <c r="AR16" s="441">
        <f t="shared" si="0"/>
        <v>0</v>
      </c>
      <c r="AS16" s="449"/>
      <c r="AT16" s="452">
        <v>2</v>
      </c>
    </row>
    <row r="17" spans="1:46" s="5" customFormat="1" ht="12.75">
      <c r="A17" s="208"/>
      <c r="B17" s="209"/>
      <c r="C17" s="210"/>
      <c r="D17" s="207" t="s">
        <v>143</v>
      </c>
      <c r="E17" s="10"/>
      <c r="F17" s="95">
        <v>40330</v>
      </c>
      <c r="G17" s="95">
        <v>40483</v>
      </c>
      <c r="H17" s="184"/>
      <c r="I17" s="31"/>
      <c r="J17" s="32"/>
      <c r="K17" s="32"/>
      <c r="L17" s="32">
        <v>100</v>
      </c>
      <c r="M17" s="32"/>
      <c r="N17" s="33"/>
      <c r="O17" s="32"/>
      <c r="P17" s="103"/>
      <c r="Q17" s="45"/>
      <c r="R17" s="51"/>
      <c r="S17" s="32"/>
      <c r="T17" s="103"/>
      <c r="U17" s="103"/>
      <c r="V17" s="45"/>
      <c r="W17" s="33"/>
      <c r="X17" s="51"/>
      <c r="Y17" s="32"/>
      <c r="Z17" s="32"/>
      <c r="AA17" s="32"/>
      <c r="AB17" s="33"/>
      <c r="AC17" s="103"/>
      <c r="AD17" s="103"/>
      <c r="AE17" s="45"/>
      <c r="AF17" s="31"/>
      <c r="AG17" s="32"/>
      <c r="AH17" s="32"/>
      <c r="AI17" s="31"/>
      <c r="AJ17" s="32"/>
      <c r="AK17" s="32"/>
      <c r="AL17" s="32"/>
      <c r="AM17" s="33"/>
      <c r="AN17" s="56"/>
      <c r="AO17" s="64"/>
      <c r="AP17" s="64"/>
      <c r="AQ17" s="65"/>
      <c r="AR17" s="441">
        <f t="shared" si="0"/>
        <v>0</v>
      </c>
      <c r="AS17" s="449"/>
      <c r="AT17" s="452">
        <v>2</v>
      </c>
    </row>
    <row r="18" spans="1:46" s="5" customFormat="1" ht="12.75">
      <c r="A18" s="208"/>
      <c r="B18" s="209"/>
      <c r="C18" s="210"/>
      <c r="D18" s="207" t="s">
        <v>144</v>
      </c>
      <c r="E18" s="10"/>
      <c r="F18" s="95">
        <v>40330</v>
      </c>
      <c r="G18" s="95">
        <v>40483</v>
      </c>
      <c r="H18" s="184"/>
      <c r="I18" s="31"/>
      <c r="J18" s="32"/>
      <c r="K18" s="32"/>
      <c r="L18" s="32">
        <v>40</v>
      </c>
      <c r="M18" s="32"/>
      <c r="N18" s="33"/>
      <c r="O18" s="32"/>
      <c r="P18" s="103"/>
      <c r="Q18" s="45"/>
      <c r="R18" s="51"/>
      <c r="S18" s="32"/>
      <c r="T18" s="103"/>
      <c r="U18" s="103"/>
      <c r="V18" s="45"/>
      <c r="W18" s="33"/>
      <c r="X18" s="51"/>
      <c r="Y18" s="32"/>
      <c r="Z18" s="32"/>
      <c r="AA18" s="32"/>
      <c r="AB18" s="33"/>
      <c r="AC18" s="103"/>
      <c r="AD18" s="103"/>
      <c r="AE18" s="45"/>
      <c r="AF18" s="31"/>
      <c r="AG18" s="32"/>
      <c r="AH18" s="32"/>
      <c r="AI18" s="31"/>
      <c r="AJ18" s="32"/>
      <c r="AK18" s="32"/>
      <c r="AL18" s="32"/>
      <c r="AM18" s="33"/>
      <c r="AN18" s="56"/>
      <c r="AO18" s="64"/>
      <c r="AP18" s="64"/>
      <c r="AQ18" s="65"/>
      <c r="AR18" s="441">
        <f t="shared" si="0"/>
        <v>0</v>
      </c>
      <c r="AS18" s="449"/>
      <c r="AT18" s="452">
        <v>2</v>
      </c>
    </row>
    <row r="19" spans="1:46" s="5" customFormat="1" ht="12.75">
      <c r="A19" s="208"/>
      <c r="B19" s="209"/>
      <c r="C19" s="210"/>
      <c r="D19" s="207" t="s">
        <v>145</v>
      </c>
      <c r="E19" s="10"/>
      <c r="F19" s="95">
        <v>40330</v>
      </c>
      <c r="G19" s="95">
        <v>40483</v>
      </c>
      <c r="H19" s="184"/>
      <c r="I19" s="31"/>
      <c r="J19" s="32"/>
      <c r="K19" s="32"/>
      <c r="L19" s="32">
        <v>40</v>
      </c>
      <c r="M19" s="32"/>
      <c r="N19" s="33"/>
      <c r="O19" s="32"/>
      <c r="P19" s="103"/>
      <c r="Q19" s="45"/>
      <c r="R19" s="51"/>
      <c r="S19" s="32"/>
      <c r="T19" s="103"/>
      <c r="U19" s="103"/>
      <c r="V19" s="45"/>
      <c r="W19" s="33"/>
      <c r="X19" s="51"/>
      <c r="Y19" s="32"/>
      <c r="Z19" s="32"/>
      <c r="AA19" s="32"/>
      <c r="AB19" s="33"/>
      <c r="AC19" s="103"/>
      <c r="AD19" s="103"/>
      <c r="AE19" s="45"/>
      <c r="AF19" s="31"/>
      <c r="AG19" s="32"/>
      <c r="AH19" s="32"/>
      <c r="AI19" s="31"/>
      <c r="AJ19" s="32"/>
      <c r="AK19" s="32"/>
      <c r="AL19" s="32"/>
      <c r="AM19" s="33"/>
      <c r="AN19" s="56"/>
      <c r="AO19" s="64"/>
      <c r="AP19" s="64"/>
      <c r="AQ19" s="65"/>
      <c r="AR19" s="441">
        <f t="shared" si="0"/>
        <v>0</v>
      </c>
      <c r="AS19" s="449"/>
      <c r="AT19" s="452">
        <v>2</v>
      </c>
    </row>
    <row r="20" spans="1:46" s="5" customFormat="1" ht="12.75">
      <c r="A20" s="208"/>
      <c r="B20" s="209"/>
      <c r="C20" s="210"/>
      <c r="D20" s="207" t="s">
        <v>146</v>
      </c>
      <c r="E20" s="10"/>
      <c r="F20" s="95">
        <v>40330</v>
      </c>
      <c r="G20" s="95">
        <v>40483</v>
      </c>
      <c r="H20" s="184"/>
      <c r="I20" s="31"/>
      <c r="J20" s="32"/>
      <c r="K20" s="32"/>
      <c r="L20" s="32">
        <v>10</v>
      </c>
      <c r="M20" s="32"/>
      <c r="N20" s="33"/>
      <c r="O20" s="32"/>
      <c r="P20" s="103"/>
      <c r="Q20" s="45"/>
      <c r="R20" s="51"/>
      <c r="S20" s="32"/>
      <c r="T20" s="103"/>
      <c r="U20" s="103"/>
      <c r="V20" s="45"/>
      <c r="W20" s="33"/>
      <c r="X20" s="51"/>
      <c r="Y20" s="32"/>
      <c r="Z20" s="32"/>
      <c r="AA20" s="32"/>
      <c r="AB20" s="33"/>
      <c r="AC20" s="103"/>
      <c r="AD20" s="103"/>
      <c r="AE20" s="45"/>
      <c r="AF20" s="31"/>
      <c r="AG20" s="32"/>
      <c r="AH20" s="32"/>
      <c r="AI20" s="31"/>
      <c r="AJ20" s="32"/>
      <c r="AK20" s="32"/>
      <c r="AL20" s="32"/>
      <c r="AM20" s="33"/>
      <c r="AN20" s="56"/>
      <c r="AO20" s="64"/>
      <c r="AP20" s="64"/>
      <c r="AQ20" s="65"/>
      <c r="AR20" s="441">
        <f t="shared" si="0"/>
        <v>0</v>
      </c>
      <c r="AS20" s="449"/>
      <c r="AT20" s="452">
        <v>2</v>
      </c>
    </row>
    <row r="21" spans="1:46" s="5" customFormat="1" ht="12.75">
      <c r="A21" s="208"/>
      <c r="B21" s="209"/>
      <c r="C21" s="210"/>
      <c r="D21" s="207" t="s">
        <v>147</v>
      </c>
      <c r="E21" s="10"/>
      <c r="F21" s="95">
        <v>40330</v>
      </c>
      <c r="G21" s="95">
        <v>40483</v>
      </c>
      <c r="H21" s="184"/>
      <c r="I21" s="31"/>
      <c r="J21" s="32"/>
      <c r="K21" s="32"/>
      <c r="L21" s="32"/>
      <c r="M21" s="32"/>
      <c r="N21" s="33"/>
      <c r="O21" s="32"/>
      <c r="P21" s="103">
        <v>40</v>
      </c>
      <c r="Q21" s="45"/>
      <c r="R21" s="51"/>
      <c r="S21" s="32"/>
      <c r="T21" s="103"/>
      <c r="U21" s="103"/>
      <c r="V21" s="45"/>
      <c r="W21" s="33"/>
      <c r="X21" s="51"/>
      <c r="Y21" s="32"/>
      <c r="Z21" s="32"/>
      <c r="AA21" s="32"/>
      <c r="AB21" s="33"/>
      <c r="AC21" s="103"/>
      <c r="AD21" s="103"/>
      <c r="AE21" s="45"/>
      <c r="AF21" s="31"/>
      <c r="AG21" s="32"/>
      <c r="AH21" s="32"/>
      <c r="AI21" s="31"/>
      <c r="AJ21" s="32"/>
      <c r="AK21" s="32"/>
      <c r="AL21" s="32"/>
      <c r="AM21" s="33"/>
      <c r="AN21" s="56"/>
      <c r="AO21" s="64"/>
      <c r="AP21" s="64"/>
      <c r="AQ21" s="65"/>
      <c r="AR21" s="441">
        <f t="shared" si="0"/>
        <v>0</v>
      </c>
      <c r="AS21" s="449"/>
      <c r="AT21" s="452">
        <v>2</v>
      </c>
    </row>
    <row r="22" spans="1:46" s="5" customFormat="1" ht="12.75">
      <c r="A22" s="208"/>
      <c r="B22" s="209"/>
      <c r="C22" s="210"/>
      <c r="D22" s="4" t="s">
        <v>138</v>
      </c>
      <c r="E22" s="10"/>
      <c r="F22" s="95">
        <v>40330</v>
      </c>
      <c r="G22" s="95">
        <v>40483</v>
      </c>
      <c r="H22" s="184"/>
      <c r="I22" s="31"/>
      <c r="J22" s="32"/>
      <c r="K22" s="32"/>
      <c r="L22" s="32"/>
      <c r="M22" s="32"/>
      <c r="N22" s="33"/>
      <c r="O22" s="32"/>
      <c r="P22" s="103"/>
      <c r="Q22" s="45"/>
      <c r="R22" s="51"/>
      <c r="S22" s="32"/>
      <c r="T22" s="103"/>
      <c r="U22" s="103"/>
      <c r="V22" s="45">
        <v>10</v>
      </c>
      <c r="W22" s="33"/>
      <c r="X22" s="51"/>
      <c r="Y22" s="32"/>
      <c r="Z22" s="32"/>
      <c r="AA22" s="32"/>
      <c r="AB22" s="33"/>
      <c r="AC22" s="103"/>
      <c r="AD22" s="103"/>
      <c r="AE22" s="45"/>
      <c r="AF22" s="31"/>
      <c r="AG22" s="32"/>
      <c r="AH22" s="32"/>
      <c r="AI22" s="31"/>
      <c r="AJ22" s="32"/>
      <c r="AK22" s="32"/>
      <c r="AL22" s="32"/>
      <c r="AM22" s="33"/>
      <c r="AN22" s="56"/>
      <c r="AO22" s="64"/>
      <c r="AP22" s="64"/>
      <c r="AQ22" s="65"/>
      <c r="AR22" s="441">
        <f t="shared" si="0"/>
        <v>0</v>
      </c>
      <c r="AS22" s="449"/>
      <c r="AT22" s="452">
        <v>2</v>
      </c>
    </row>
    <row r="23" spans="1:46" s="5" customFormat="1" ht="12.75">
      <c r="A23" s="208"/>
      <c r="B23" s="209"/>
      <c r="C23" s="210"/>
      <c r="D23" s="6" t="s">
        <v>150</v>
      </c>
      <c r="E23" s="10"/>
      <c r="F23" s="95">
        <v>40330</v>
      </c>
      <c r="G23" s="95">
        <v>40483</v>
      </c>
      <c r="H23" s="184"/>
      <c r="I23" s="31"/>
      <c r="J23" s="32"/>
      <c r="K23" s="32"/>
      <c r="L23" s="32"/>
      <c r="M23" s="32"/>
      <c r="N23" s="33"/>
      <c r="O23" s="32"/>
      <c r="P23" s="103"/>
      <c r="Q23" s="45"/>
      <c r="R23" s="51"/>
      <c r="S23" s="32"/>
      <c r="T23" s="103"/>
      <c r="U23" s="103"/>
      <c r="V23" s="45"/>
      <c r="W23" s="33"/>
      <c r="X23" s="51">
        <v>600</v>
      </c>
      <c r="Y23" s="32"/>
      <c r="Z23" s="32"/>
      <c r="AA23" s="32"/>
      <c r="AB23" s="33"/>
      <c r="AC23" s="103"/>
      <c r="AD23" s="103"/>
      <c r="AE23" s="45"/>
      <c r="AF23" s="31"/>
      <c r="AG23" s="32"/>
      <c r="AH23" s="32"/>
      <c r="AI23" s="31"/>
      <c r="AJ23" s="32"/>
      <c r="AK23" s="32"/>
      <c r="AL23" s="32"/>
      <c r="AM23" s="33"/>
      <c r="AN23" s="56"/>
      <c r="AO23" s="64"/>
      <c r="AP23" s="64"/>
      <c r="AQ23" s="65"/>
      <c r="AR23" s="441">
        <f t="shared" si="0"/>
        <v>0</v>
      </c>
      <c r="AS23" s="449"/>
      <c r="AT23" s="452">
        <v>2</v>
      </c>
    </row>
    <row r="24" spans="1:46" s="5" customFormat="1" ht="12.75">
      <c r="A24" s="208"/>
      <c r="B24" s="209"/>
      <c r="C24" s="210"/>
      <c r="D24" s="6" t="s">
        <v>128</v>
      </c>
      <c r="E24" s="10"/>
      <c r="F24" s="95"/>
      <c r="G24" s="95"/>
      <c r="H24" s="184"/>
      <c r="I24" s="31">
        <v>40</v>
      </c>
      <c r="J24" s="32"/>
      <c r="K24" s="32"/>
      <c r="L24" s="32"/>
      <c r="M24" s="32"/>
      <c r="N24" s="33"/>
      <c r="O24" s="32"/>
      <c r="P24" s="103"/>
      <c r="Q24" s="45"/>
      <c r="R24" s="51"/>
      <c r="S24" s="32"/>
      <c r="T24" s="103"/>
      <c r="U24" s="103"/>
      <c r="V24" s="45"/>
      <c r="W24" s="33"/>
      <c r="X24" s="51">
        <v>40</v>
      </c>
      <c r="Y24" s="32"/>
      <c r="Z24" s="32"/>
      <c r="AA24" s="32"/>
      <c r="AB24" s="33"/>
      <c r="AC24" s="103"/>
      <c r="AD24" s="103"/>
      <c r="AE24" s="45"/>
      <c r="AF24" s="31"/>
      <c r="AG24" s="32"/>
      <c r="AH24" s="32"/>
      <c r="AI24" s="31"/>
      <c r="AJ24" s="32"/>
      <c r="AK24" s="32"/>
      <c r="AL24" s="32"/>
      <c r="AM24" s="33"/>
      <c r="AN24" s="56"/>
      <c r="AO24" s="64"/>
      <c r="AP24" s="64"/>
      <c r="AQ24" s="65"/>
      <c r="AR24" s="441">
        <f t="shared" si="0"/>
        <v>0</v>
      </c>
      <c r="AS24" s="449"/>
      <c r="AT24" s="452">
        <v>2</v>
      </c>
    </row>
    <row r="25" spans="1:46" s="5" customFormat="1" ht="12.75">
      <c r="A25" s="208"/>
      <c r="B25" s="209"/>
      <c r="C25" s="210"/>
      <c r="D25" s="206" t="s">
        <v>142</v>
      </c>
      <c r="E25" s="10"/>
      <c r="F25" s="93"/>
      <c r="G25" s="93"/>
      <c r="H25" s="184"/>
      <c r="I25" s="31"/>
      <c r="J25" s="32"/>
      <c r="K25" s="32"/>
      <c r="L25" s="32"/>
      <c r="M25" s="32"/>
      <c r="N25" s="33"/>
      <c r="O25" s="32"/>
      <c r="P25" s="103"/>
      <c r="Q25" s="45"/>
      <c r="R25" s="51"/>
      <c r="S25" s="32"/>
      <c r="T25" s="103"/>
      <c r="U25" s="103"/>
      <c r="V25" s="45"/>
      <c r="W25" s="33"/>
      <c r="X25" s="51"/>
      <c r="Y25" s="32"/>
      <c r="Z25" s="32"/>
      <c r="AA25" s="32"/>
      <c r="AB25" s="33"/>
      <c r="AC25" s="103"/>
      <c r="AD25" s="103"/>
      <c r="AE25" s="45"/>
      <c r="AF25" s="31"/>
      <c r="AG25" s="32"/>
      <c r="AH25" s="32"/>
      <c r="AI25" s="31"/>
      <c r="AJ25" s="32"/>
      <c r="AK25" s="32"/>
      <c r="AL25" s="32"/>
      <c r="AM25" s="33"/>
      <c r="AN25" s="56"/>
      <c r="AO25" s="64"/>
      <c r="AP25" s="64"/>
      <c r="AQ25" s="65"/>
      <c r="AR25" s="441"/>
      <c r="AS25" s="449"/>
      <c r="AT25" s="452"/>
    </row>
    <row r="26" spans="1:46" s="5" customFormat="1" ht="12.75">
      <c r="A26" s="208"/>
      <c r="B26" s="209"/>
      <c r="C26" s="210"/>
      <c r="D26" s="195" t="s">
        <v>62</v>
      </c>
      <c r="E26" s="10"/>
      <c r="F26" s="93"/>
      <c r="G26" s="93"/>
      <c r="H26" s="184"/>
      <c r="I26" s="31"/>
      <c r="J26" s="32"/>
      <c r="K26" s="32"/>
      <c r="L26" s="32"/>
      <c r="M26" s="32"/>
      <c r="N26" s="33"/>
      <c r="O26" s="32"/>
      <c r="P26" s="103"/>
      <c r="Q26" s="45"/>
      <c r="R26" s="51"/>
      <c r="S26" s="32"/>
      <c r="T26" s="103"/>
      <c r="U26" s="103"/>
      <c r="V26" s="45"/>
      <c r="W26" s="33"/>
      <c r="X26" s="51"/>
      <c r="Y26" s="32"/>
      <c r="Z26" s="32"/>
      <c r="AA26" s="32"/>
      <c r="AB26" s="33"/>
      <c r="AC26" s="103"/>
      <c r="AD26" s="103"/>
      <c r="AE26" s="45"/>
      <c r="AF26" s="31"/>
      <c r="AG26" s="32"/>
      <c r="AH26" s="32"/>
      <c r="AI26" s="31"/>
      <c r="AJ26" s="32"/>
      <c r="AK26" s="32"/>
      <c r="AL26" s="32"/>
      <c r="AM26" s="33"/>
      <c r="AN26" s="56"/>
      <c r="AO26" s="64"/>
      <c r="AP26" s="64"/>
      <c r="AQ26" s="65"/>
      <c r="AR26" s="441"/>
      <c r="AS26" s="449"/>
      <c r="AT26" s="452"/>
    </row>
    <row r="27" spans="1:46" s="5" customFormat="1" ht="12.75">
      <c r="A27" s="208"/>
      <c r="B27" s="209"/>
      <c r="C27" s="210"/>
      <c r="D27" s="4" t="s">
        <v>156</v>
      </c>
      <c r="E27" s="10"/>
      <c r="F27" s="93">
        <v>40504</v>
      </c>
      <c r="G27" s="93">
        <v>40518</v>
      </c>
      <c r="H27" s="184">
        <v>2</v>
      </c>
      <c r="I27" s="31">
        <v>12</v>
      </c>
      <c r="J27" s="32"/>
      <c r="K27" s="32"/>
      <c r="L27" s="32"/>
      <c r="M27" s="32"/>
      <c r="N27" s="33"/>
      <c r="O27" s="32"/>
      <c r="P27" s="103"/>
      <c r="Q27" s="45"/>
      <c r="R27" s="51"/>
      <c r="S27" s="32"/>
      <c r="T27" s="103"/>
      <c r="U27" s="103"/>
      <c r="V27" s="45"/>
      <c r="W27" s="33"/>
      <c r="X27" s="51"/>
      <c r="Y27" s="32"/>
      <c r="Z27" s="32"/>
      <c r="AA27" s="32"/>
      <c r="AB27" s="33"/>
      <c r="AC27" s="103"/>
      <c r="AD27" s="103"/>
      <c r="AE27" s="45"/>
      <c r="AF27" s="31"/>
      <c r="AG27" s="32"/>
      <c r="AH27" s="32"/>
      <c r="AI27" s="31"/>
      <c r="AJ27" s="32"/>
      <c r="AK27" s="32"/>
      <c r="AL27" s="32"/>
      <c r="AM27" s="33"/>
      <c r="AN27" s="56"/>
      <c r="AO27" s="64"/>
      <c r="AP27" s="64"/>
      <c r="AQ27" s="65"/>
      <c r="AR27" s="441">
        <f t="shared" si="0"/>
        <v>0</v>
      </c>
      <c r="AS27" s="449"/>
      <c r="AT27" s="452">
        <v>2</v>
      </c>
    </row>
    <row r="28" spans="1:46" s="5" customFormat="1" ht="12.75">
      <c r="A28" s="208"/>
      <c r="B28" s="209"/>
      <c r="C28" s="210"/>
      <c r="D28" s="4" t="s">
        <v>92</v>
      </c>
      <c r="E28" s="10"/>
      <c r="F28" s="93">
        <v>40518</v>
      </c>
      <c r="G28" s="93">
        <v>40525</v>
      </c>
      <c r="H28" s="184">
        <v>1</v>
      </c>
      <c r="I28" s="31">
        <v>8</v>
      </c>
      <c r="J28" s="32"/>
      <c r="K28" s="32"/>
      <c r="L28" s="32"/>
      <c r="M28" s="32"/>
      <c r="N28" s="33"/>
      <c r="O28" s="32"/>
      <c r="P28" s="103"/>
      <c r="Q28" s="45"/>
      <c r="R28" s="51"/>
      <c r="S28" s="32"/>
      <c r="T28" s="103"/>
      <c r="U28" s="103"/>
      <c r="V28" s="45"/>
      <c r="W28" s="33"/>
      <c r="X28" s="51"/>
      <c r="Y28" s="32"/>
      <c r="Z28" s="32"/>
      <c r="AA28" s="32"/>
      <c r="AB28" s="33"/>
      <c r="AC28" s="103"/>
      <c r="AD28" s="103"/>
      <c r="AE28" s="45"/>
      <c r="AF28" s="31"/>
      <c r="AG28" s="32"/>
      <c r="AH28" s="32"/>
      <c r="AI28" s="31"/>
      <c r="AJ28" s="32"/>
      <c r="AK28" s="32"/>
      <c r="AL28" s="32"/>
      <c r="AM28" s="33"/>
      <c r="AN28" s="56"/>
      <c r="AO28" s="64"/>
      <c r="AP28" s="64"/>
      <c r="AQ28" s="65"/>
      <c r="AR28" s="441"/>
      <c r="AS28" s="449"/>
      <c r="AT28" s="452">
        <v>2</v>
      </c>
    </row>
    <row r="29" spans="1:46" s="5" customFormat="1" ht="12.75">
      <c r="A29" s="208"/>
      <c r="B29" s="209"/>
      <c r="C29" s="210"/>
      <c r="D29" s="4" t="s">
        <v>129</v>
      </c>
      <c r="E29" s="10"/>
      <c r="F29" s="93">
        <v>40525</v>
      </c>
      <c r="G29" s="93">
        <v>40560</v>
      </c>
      <c r="H29" s="184">
        <v>5</v>
      </c>
      <c r="I29" s="31"/>
      <c r="J29" s="32"/>
      <c r="K29" s="32"/>
      <c r="L29" s="32"/>
      <c r="M29" s="32"/>
      <c r="N29" s="33"/>
      <c r="O29" s="32"/>
      <c r="P29" s="103"/>
      <c r="Q29" s="45"/>
      <c r="R29" s="51"/>
      <c r="S29" s="32"/>
      <c r="T29" s="103"/>
      <c r="U29" s="103"/>
      <c r="V29" s="45"/>
      <c r="W29" s="33"/>
      <c r="X29" s="51"/>
      <c r="Y29" s="32"/>
      <c r="Z29" s="32"/>
      <c r="AA29" s="32"/>
      <c r="AB29" s="33"/>
      <c r="AC29" s="103"/>
      <c r="AD29" s="103"/>
      <c r="AE29" s="45"/>
      <c r="AF29" s="31"/>
      <c r="AG29" s="32"/>
      <c r="AH29" s="32"/>
      <c r="AI29" s="31"/>
      <c r="AJ29" s="32"/>
      <c r="AK29" s="32"/>
      <c r="AL29" s="32"/>
      <c r="AM29" s="33"/>
      <c r="AN29" s="56"/>
      <c r="AO29" s="64"/>
      <c r="AP29" s="64"/>
      <c r="AQ29" s="65"/>
      <c r="AR29" s="441"/>
      <c r="AS29" s="449"/>
      <c r="AT29" s="452">
        <v>2</v>
      </c>
    </row>
    <row r="30" spans="1:46" s="5" customFormat="1" ht="12.75">
      <c r="A30" s="208"/>
      <c r="B30" s="209"/>
      <c r="C30" s="210"/>
      <c r="D30" s="4" t="s">
        <v>54</v>
      </c>
      <c r="E30" s="10"/>
      <c r="F30" s="93">
        <v>40560</v>
      </c>
      <c r="G30" s="93">
        <v>40658</v>
      </c>
      <c r="H30" s="184">
        <v>14</v>
      </c>
      <c r="I30" s="31">
        <v>16</v>
      </c>
      <c r="J30" s="32"/>
      <c r="K30" s="32"/>
      <c r="L30" s="32"/>
      <c r="M30" s="32"/>
      <c r="N30" s="33"/>
      <c r="O30" s="32"/>
      <c r="P30" s="103"/>
      <c r="Q30" s="45"/>
      <c r="R30" s="51"/>
      <c r="S30" s="32"/>
      <c r="T30" s="103"/>
      <c r="U30" s="103"/>
      <c r="V30" s="45"/>
      <c r="W30" s="33"/>
      <c r="X30" s="51"/>
      <c r="Y30" s="32"/>
      <c r="Z30" s="32"/>
      <c r="AA30" s="32"/>
      <c r="AB30" s="33"/>
      <c r="AC30" s="103"/>
      <c r="AD30" s="103"/>
      <c r="AE30" s="45"/>
      <c r="AF30" s="31"/>
      <c r="AG30" s="32"/>
      <c r="AH30" s="32"/>
      <c r="AI30" s="31"/>
      <c r="AJ30" s="32"/>
      <c r="AK30" s="32"/>
      <c r="AL30" s="32"/>
      <c r="AM30" s="33"/>
      <c r="AN30" s="56"/>
      <c r="AO30" s="64">
        <v>105.6</v>
      </c>
      <c r="AP30" s="64"/>
      <c r="AQ30" s="65"/>
      <c r="AR30" s="441">
        <f t="shared" si="0"/>
        <v>105.6</v>
      </c>
      <c r="AS30" s="449"/>
      <c r="AT30" s="452"/>
    </row>
    <row r="31" spans="1:46" s="5" customFormat="1" ht="12.75">
      <c r="A31" s="208"/>
      <c r="B31" s="209"/>
      <c r="C31" s="210"/>
      <c r="D31" s="196" t="s">
        <v>63</v>
      </c>
      <c r="E31" s="10"/>
      <c r="F31" s="93"/>
      <c r="G31" s="93"/>
      <c r="H31" s="184"/>
      <c r="I31" s="31"/>
      <c r="J31" s="32"/>
      <c r="K31" s="32"/>
      <c r="L31" s="32"/>
      <c r="M31" s="32"/>
      <c r="N31" s="33"/>
      <c r="O31" s="32"/>
      <c r="P31" s="103"/>
      <c r="Q31" s="45"/>
      <c r="R31" s="51"/>
      <c r="S31" s="32"/>
      <c r="T31" s="103"/>
      <c r="U31" s="103"/>
      <c r="V31" s="45"/>
      <c r="W31" s="33"/>
      <c r="X31" s="51"/>
      <c r="Y31" s="32"/>
      <c r="Z31" s="32"/>
      <c r="AA31" s="32"/>
      <c r="AB31" s="33"/>
      <c r="AC31" s="103"/>
      <c r="AD31" s="103"/>
      <c r="AE31" s="45"/>
      <c r="AF31" s="31"/>
      <c r="AG31" s="32"/>
      <c r="AH31" s="32"/>
      <c r="AI31" s="31"/>
      <c r="AJ31" s="32"/>
      <c r="AK31" s="32"/>
      <c r="AL31" s="32"/>
      <c r="AM31" s="33"/>
      <c r="AN31" s="56"/>
      <c r="AO31" s="64"/>
      <c r="AP31" s="64"/>
      <c r="AQ31" s="65"/>
      <c r="AR31" s="441"/>
      <c r="AS31" s="449"/>
      <c r="AT31" s="452"/>
    </row>
    <row r="32" spans="1:46" s="5" customFormat="1" ht="12.75">
      <c r="A32" s="208"/>
      <c r="B32" s="209"/>
      <c r="C32" s="210"/>
      <c r="D32" s="4" t="s">
        <v>154</v>
      </c>
      <c r="E32" s="10"/>
      <c r="F32" s="93">
        <v>40490</v>
      </c>
      <c r="G32" s="93">
        <v>40497</v>
      </c>
      <c r="H32" s="184">
        <v>1</v>
      </c>
      <c r="I32" s="31"/>
      <c r="J32" s="32"/>
      <c r="K32" s="32"/>
      <c r="L32" s="32"/>
      <c r="M32" s="32"/>
      <c r="N32" s="33"/>
      <c r="O32" s="32"/>
      <c r="P32" s="103"/>
      <c r="Q32" s="45"/>
      <c r="R32" s="51"/>
      <c r="S32" s="32"/>
      <c r="T32" s="103"/>
      <c r="U32" s="103"/>
      <c r="V32" s="45"/>
      <c r="W32" s="33"/>
      <c r="X32" s="51"/>
      <c r="Y32" s="32"/>
      <c r="Z32" s="32"/>
      <c r="AA32" s="32"/>
      <c r="AB32" s="33"/>
      <c r="AC32" s="103"/>
      <c r="AD32" s="103"/>
      <c r="AE32" s="45"/>
      <c r="AF32" s="31">
        <v>8</v>
      </c>
      <c r="AG32" s="32"/>
      <c r="AH32" s="32"/>
      <c r="AI32" s="31"/>
      <c r="AJ32" s="32"/>
      <c r="AK32" s="32"/>
      <c r="AL32" s="32"/>
      <c r="AM32" s="33"/>
      <c r="AN32" s="56">
        <v>25</v>
      </c>
      <c r="AO32" s="64"/>
      <c r="AP32" s="64"/>
      <c r="AQ32" s="65"/>
      <c r="AR32" s="464">
        <v>0</v>
      </c>
      <c r="AS32" s="449"/>
      <c r="AT32" s="452"/>
    </row>
    <row r="33" spans="1:46" s="5" customFormat="1" ht="12.75">
      <c r="A33" s="208"/>
      <c r="B33" s="209"/>
      <c r="C33" s="210"/>
      <c r="D33" s="4" t="s">
        <v>124</v>
      </c>
      <c r="E33" s="10"/>
      <c r="F33" s="93">
        <v>40497</v>
      </c>
      <c r="G33" s="93">
        <v>40553</v>
      </c>
      <c r="H33" s="184">
        <v>10</v>
      </c>
      <c r="I33" s="31"/>
      <c r="J33" s="32"/>
      <c r="K33" s="32"/>
      <c r="L33" s="32"/>
      <c r="M33" s="32"/>
      <c r="N33" s="33"/>
      <c r="O33" s="32"/>
      <c r="P33" s="103"/>
      <c r="Q33" s="45"/>
      <c r="R33" s="51"/>
      <c r="S33" s="32"/>
      <c r="T33" s="103"/>
      <c r="U33" s="103"/>
      <c r="V33" s="45"/>
      <c r="W33" s="33"/>
      <c r="X33" s="51"/>
      <c r="Y33" s="32"/>
      <c r="Z33" s="32"/>
      <c r="AA33" s="32"/>
      <c r="AB33" s="33"/>
      <c r="AC33" s="103"/>
      <c r="AD33" s="103"/>
      <c r="AE33" s="45"/>
      <c r="AF33" s="31">
        <v>8</v>
      </c>
      <c r="AG33" s="32"/>
      <c r="AH33" s="32"/>
      <c r="AI33" s="31"/>
      <c r="AJ33" s="32"/>
      <c r="AK33" s="32"/>
      <c r="AL33" s="32"/>
      <c r="AM33" s="33"/>
      <c r="AN33" s="56"/>
      <c r="AO33" s="64"/>
      <c r="AP33" s="64"/>
      <c r="AQ33" s="65"/>
      <c r="AR33" s="464">
        <v>25</v>
      </c>
      <c r="AS33" s="449"/>
      <c r="AT33" s="452">
        <v>6</v>
      </c>
    </row>
    <row r="34" spans="1:46" s="5" customFormat="1" ht="12.75">
      <c r="A34" s="208"/>
      <c r="B34" s="209"/>
      <c r="C34" s="210"/>
      <c r="D34" s="4" t="s">
        <v>153</v>
      </c>
      <c r="E34" s="10"/>
      <c r="F34" s="93">
        <v>40638</v>
      </c>
      <c r="G34" s="93">
        <v>40645</v>
      </c>
      <c r="H34" s="184">
        <v>1</v>
      </c>
      <c r="I34" s="31">
        <v>8</v>
      </c>
      <c r="J34" s="32"/>
      <c r="K34" s="32"/>
      <c r="L34" s="32"/>
      <c r="M34" s="32"/>
      <c r="N34" s="33"/>
      <c r="O34" s="32"/>
      <c r="P34" s="103"/>
      <c r="Q34" s="45"/>
      <c r="R34" s="51"/>
      <c r="S34" s="32"/>
      <c r="T34" s="103"/>
      <c r="U34" s="103"/>
      <c r="V34" s="45"/>
      <c r="W34" s="33"/>
      <c r="X34" s="51"/>
      <c r="Y34" s="32"/>
      <c r="Z34" s="32"/>
      <c r="AA34" s="32"/>
      <c r="AB34" s="33"/>
      <c r="AC34" s="103"/>
      <c r="AD34" s="103"/>
      <c r="AE34" s="45"/>
      <c r="AF34" s="31"/>
      <c r="AG34" s="32"/>
      <c r="AH34" s="32"/>
      <c r="AI34" s="31"/>
      <c r="AJ34" s="32"/>
      <c r="AK34" s="32"/>
      <c r="AL34" s="32"/>
      <c r="AM34" s="33"/>
      <c r="AN34" s="56"/>
      <c r="AO34" s="64"/>
      <c r="AP34" s="64"/>
      <c r="AQ34" s="65"/>
      <c r="AR34" s="441"/>
      <c r="AS34" s="449"/>
      <c r="AT34" s="452"/>
    </row>
    <row r="35" spans="1:46" s="5" customFormat="1" ht="12.75">
      <c r="A35" s="208"/>
      <c r="B35" s="209"/>
      <c r="C35" s="210"/>
      <c r="D35" s="4" t="s">
        <v>155</v>
      </c>
      <c r="E35" s="10"/>
      <c r="F35" s="93">
        <v>40645</v>
      </c>
      <c r="G35" s="93">
        <v>40701</v>
      </c>
      <c r="H35" s="184">
        <v>8</v>
      </c>
      <c r="I35" s="31">
        <v>8</v>
      </c>
      <c r="J35" s="32"/>
      <c r="K35" s="32"/>
      <c r="L35" s="32"/>
      <c r="M35" s="32"/>
      <c r="N35" s="33"/>
      <c r="O35" s="32"/>
      <c r="P35" s="103"/>
      <c r="Q35" s="45"/>
      <c r="R35" s="51"/>
      <c r="S35" s="32"/>
      <c r="T35" s="103"/>
      <c r="U35" s="103"/>
      <c r="V35" s="45"/>
      <c r="W35" s="33"/>
      <c r="X35" s="51"/>
      <c r="Y35" s="32"/>
      <c r="Z35" s="32"/>
      <c r="AA35" s="32"/>
      <c r="AB35" s="33"/>
      <c r="AC35" s="103"/>
      <c r="AD35" s="103"/>
      <c r="AE35" s="45"/>
      <c r="AF35" s="31"/>
      <c r="AG35" s="32"/>
      <c r="AH35" s="32"/>
      <c r="AI35" s="31"/>
      <c r="AJ35" s="32"/>
      <c r="AK35" s="32"/>
      <c r="AL35" s="32"/>
      <c r="AM35" s="33"/>
      <c r="AN35" s="56"/>
      <c r="AO35" s="64">
        <v>35</v>
      </c>
      <c r="AP35" s="64"/>
      <c r="AQ35" s="65"/>
      <c r="AR35" s="441">
        <f aca="true" t="shared" si="1" ref="AR35:AR45">SUM(AN35:AQ35)</f>
        <v>35</v>
      </c>
      <c r="AS35" s="449"/>
      <c r="AT35" s="452">
        <v>2</v>
      </c>
    </row>
    <row r="36" spans="1:46" s="5" customFormat="1" ht="12.75">
      <c r="A36" s="208"/>
      <c r="B36" s="209"/>
      <c r="C36" s="210"/>
      <c r="D36" s="6" t="s">
        <v>157</v>
      </c>
      <c r="E36" s="10"/>
      <c r="F36" s="93">
        <v>40497</v>
      </c>
      <c r="G36" s="93">
        <v>40700</v>
      </c>
      <c r="H36" s="184"/>
      <c r="I36" s="31">
        <v>24</v>
      </c>
      <c r="J36" s="32"/>
      <c r="K36" s="32"/>
      <c r="L36" s="32"/>
      <c r="M36" s="32"/>
      <c r="N36" s="33"/>
      <c r="O36" s="32"/>
      <c r="P36" s="103"/>
      <c r="Q36" s="45"/>
      <c r="R36" s="51"/>
      <c r="S36" s="32"/>
      <c r="T36" s="103"/>
      <c r="U36" s="103"/>
      <c r="V36" s="45"/>
      <c r="W36" s="33"/>
      <c r="X36" s="51"/>
      <c r="Y36" s="32"/>
      <c r="Z36" s="32"/>
      <c r="AA36" s="32"/>
      <c r="AB36" s="33"/>
      <c r="AC36" s="103"/>
      <c r="AD36" s="103"/>
      <c r="AE36" s="45"/>
      <c r="AF36" s="31"/>
      <c r="AG36" s="32"/>
      <c r="AH36" s="32"/>
      <c r="AI36" s="31"/>
      <c r="AJ36" s="32"/>
      <c r="AK36" s="32"/>
      <c r="AL36" s="32"/>
      <c r="AM36" s="33"/>
      <c r="AN36" s="56">
        <v>15</v>
      </c>
      <c r="AO36" s="64"/>
      <c r="AP36" s="64"/>
      <c r="AQ36" s="65"/>
      <c r="AR36" s="441">
        <f t="shared" si="1"/>
        <v>15</v>
      </c>
      <c r="AS36" s="449"/>
      <c r="AT36" s="452">
        <v>2</v>
      </c>
    </row>
    <row r="37" spans="1:46" s="5" customFormat="1" ht="12.75">
      <c r="A37" s="208"/>
      <c r="B37" s="209"/>
      <c r="C37" s="210"/>
      <c r="D37" s="6"/>
      <c r="E37" s="10"/>
      <c r="F37" s="93"/>
      <c r="G37" s="93"/>
      <c r="H37" s="184"/>
      <c r="I37" s="31"/>
      <c r="J37" s="32"/>
      <c r="K37" s="32"/>
      <c r="L37" s="32"/>
      <c r="M37" s="32"/>
      <c r="N37" s="33"/>
      <c r="O37" s="32"/>
      <c r="P37" s="103"/>
      <c r="Q37" s="45"/>
      <c r="R37" s="51"/>
      <c r="S37" s="32"/>
      <c r="T37" s="103"/>
      <c r="U37" s="103"/>
      <c r="V37" s="45"/>
      <c r="W37" s="33"/>
      <c r="X37" s="51"/>
      <c r="Y37" s="32"/>
      <c r="Z37" s="32"/>
      <c r="AA37" s="32"/>
      <c r="AB37" s="33"/>
      <c r="AC37" s="103"/>
      <c r="AD37" s="103"/>
      <c r="AE37" s="45"/>
      <c r="AF37" s="31"/>
      <c r="AG37" s="32"/>
      <c r="AH37" s="32"/>
      <c r="AI37" s="31"/>
      <c r="AJ37" s="32"/>
      <c r="AK37" s="32"/>
      <c r="AL37" s="32"/>
      <c r="AM37" s="33"/>
      <c r="AN37" s="56"/>
      <c r="AO37" s="64"/>
      <c r="AP37" s="64"/>
      <c r="AQ37" s="65"/>
      <c r="AR37" s="441">
        <f t="shared" si="1"/>
        <v>0</v>
      </c>
      <c r="AS37" s="449"/>
      <c r="AT37" s="452"/>
    </row>
    <row r="38" spans="1:46" s="5" customFormat="1" ht="12.75">
      <c r="A38" s="208"/>
      <c r="B38" s="209"/>
      <c r="C38" s="210"/>
      <c r="D38" s="463" t="s">
        <v>397</v>
      </c>
      <c r="E38" s="11"/>
      <c r="F38" s="93"/>
      <c r="G38" s="93"/>
      <c r="H38" s="184"/>
      <c r="I38" s="31"/>
      <c r="J38" s="32"/>
      <c r="K38" s="32"/>
      <c r="L38" s="32"/>
      <c r="M38" s="32"/>
      <c r="N38" s="33"/>
      <c r="O38" s="32"/>
      <c r="P38" s="103"/>
      <c r="Q38" s="45"/>
      <c r="R38" s="51"/>
      <c r="S38" s="32"/>
      <c r="T38" s="103"/>
      <c r="U38" s="103"/>
      <c r="V38" s="45"/>
      <c r="W38" s="33"/>
      <c r="X38" s="51"/>
      <c r="Y38" s="32"/>
      <c r="Z38" s="32"/>
      <c r="AA38" s="32"/>
      <c r="AB38" s="33"/>
      <c r="AC38" s="103"/>
      <c r="AD38" s="103"/>
      <c r="AE38" s="45"/>
      <c r="AF38" s="31"/>
      <c r="AG38" s="32"/>
      <c r="AH38" s="32"/>
      <c r="AI38" s="31"/>
      <c r="AJ38" s="32"/>
      <c r="AK38" s="32"/>
      <c r="AL38" s="32"/>
      <c r="AM38" s="33"/>
      <c r="AN38" s="56"/>
      <c r="AO38" s="64"/>
      <c r="AP38" s="64"/>
      <c r="AQ38" s="65"/>
      <c r="AR38" s="441">
        <f t="shared" si="1"/>
        <v>0</v>
      </c>
      <c r="AS38" s="449"/>
      <c r="AT38" s="452"/>
    </row>
    <row r="39" spans="1:46" s="5" customFormat="1" ht="21.75">
      <c r="A39" s="208"/>
      <c r="B39" s="209"/>
      <c r="C39" s="210"/>
      <c r="D39" s="197" t="s">
        <v>158</v>
      </c>
      <c r="E39" s="11"/>
      <c r="F39" s="93"/>
      <c r="G39" s="93"/>
      <c r="H39" s="184"/>
      <c r="I39" s="31"/>
      <c r="J39" s="32"/>
      <c r="K39" s="32"/>
      <c r="L39" s="32"/>
      <c r="M39" s="32"/>
      <c r="N39" s="33"/>
      <c r="O39" s="32"/>
      <c r="P39" s="103"/>
      <c r="Q39" s="45"/>
      <c r="R39" s="51"/>
      <c r="S39" s="32"/>
      <c r="T39" s="103"/>
      <c r="U39" s="103"/>
      <c r="V39" s="45"/>
      <c r="W39" s="33"/>
      <c r="X39" s="51"/>
      <c r="Y39" s="32"/>
      <c r="Z39" s="32"/>
      <c r="AA39" s="32"/>
      <c r="AB39" s="33"/>
      <c r="AC39" s="103"/>
      <c r="AD39" s="103"/>
      <c r="AE39" s="45"/>
      <c r="AF39" s="31"/>
      <c r="AG39" s="32"/>
      <c r="AH39" s="32"/>
      <c r="AI39" s="31"/>
      <c r="AJ39" s="32"/>
      <c r="AK39" s="32"/>
      <c r="AL39" s="32"/>
      <c r="AM39" s="33"/>
      <c r="AN39" s="56"/>
      <c r="AO39" s="64"/>
      <c r="AP39" s="64"/>
      <c r="AQ39" s="65"/>
      <c r="AR39" s="441"/>
      <c r="AS39" s="449"/>
      <c r="AT39" s="452"/>
    </row>
    <row r="40" spans="1:46" s="5" customFormat="1" ht="12.75">
      <c r="A40" s="208"/>
      <c r="B40" s="209"/>
      <c r="C40" s="210"/>
      <c r="D40" s="195" t="s">
        <v>94</v>
      </c>
      <c r="E40" s="11"/>
      <c r="F40" s="93"/>
      <c r="G40" s="93"/>
      <c r="H40" s="184"/>
      <c r="I40" s="31"/>
      <c r="J40" s="32"/>
      <c r="K40" s="32"/>
      <c r="L40" s="32"/>
      <c r="M40" s="32"/>
      <c r="N40" s="33"/>
      <c r="O40" s="32"/>
      <c r="P40" s="103"/>
      <c r="Q40" s="45"/>
      <c r="R40" s="51"/>
      <c r="S40" s="32"/>
      <c r="T40" s="103"/>
      <c r="U40" s="103"/>
      <c r="V40" s="45"/>
      <c r="W40" s="33"/>
      <c r="X40" s="51"/>
      <c r="Y40" s="32"/>
      <c r="Z40" s="32"/>
      <c r="AA40" s="32"/>
      <c r="AB40" s="33"/>
      <c r="AC40" s="103"/>
      <c r="AD40" s="103"/>
      <c r="AE40" s="45"/>
      <c r="AF40" s="31"/>
      <c r="AG40" s="32"/>
      <c r="AH40" s="32"/>
      <c r="AI40" s="31"/>
      <c r="AJ40" s="32"/>
      <c r="AK40" s="32"/>
      <c r="AL40" s="32"/>
      <c r="AM40" s="33"/>
      <c r="AN40" s="56"/>
      <c r="AO40" s="64"/>
      <c r="AP40" s="64"/>
      <c r="AQ40" s="65"/>
      <c r="AR40" s="441">
        <f t="shared" si="1"/>
        <v>0</v>
      </c>
      <c r="AS40" s="449"/>
      <c r="AT40" s="452"/>
    </row>
    <row r="41" spans="1:46" s="5" customFormat="1" ht="12.75">
      <c r="A41" s="208"/>
      <c r="B41" s="209"/>
      <c r="C41" s="210"/>
      <c r="D41" s="458" t="s">
        <v>396</v>
      </c>
      <c r="E41" s="11"/>
      <c r="F41" s="93">
        <v>40476</v>
      </c>
      <c r="G41" s="93">
        <v>40490</v>
      </c>
      <c r="H41" s="460">
        <v>3</v>
      </c>
      <c r="I41" s="459">
        <v>120</v>
      </c>
      <c r="J41" s="32"/>
      <c r="K41" s="32"/>
      <c r="L41" s="32"/>
      <c r="M41" s="32"/>
      <c r="N41" s="33"/>
      <c r="O41" s="32"/>
      <c r="P41" s="103"/>
      <c r="Q41" s="45"/>
      <c r="R41" s="51"/>
      <c r="S41" s="32"/>
      <c r="T41" s="103"/>
      <c r="U41" s="103"/>
      <c r="V41" s="45"/>
      <c r="W41" s="33"/>
      <c r="X41" s="51"/>
      <c r="Y41" s="32"/>
      <c r="Z41" s="32"/>
      <c r="AA41" s="32"/>
      <c r="AB41" s="33"/>
      <c r="AC41" s="103"/>
      <c r="AD41" s="103"/>
      <c r="AE41" s="45"/>
      <c r="AF41" s="31"/>
      <c r="AG41" s="32"/>
      <c r="AH41" s="32"/>
      <c r="AI41" s="31"/>
      <c r="AJ41" s="32"/>
      <c r="AK41" s="32"/>
      <c r="AL41" s="32"/>
      <c r="AM41" s="33"/>
      <c r="AN41" s="56"/>
      <c r="AO41" s="64"/>
      <c r="AP41" s="64"/>
      <c r="AQ41" s="65"/>
      <c r="AR41" s="441">
        <f t="shared" si="1"/>
        <v>0</v>
      </c>
      <c r="AS41" s="449"/>
      <c r="AT41" s="452">
        <v>2</v>
      </c>
    </row>
    <row r="42" spans="1:46" s="5" customFormat="1" ht="12.75">
      <c r="A42" s="208"/>
      <c r="B42" s="209"/>
      <c r="C42" s="210"/>
      <c r="D42" s="458" t="s">
        <v>395</v>
      </c>
      <c r="E42" s="11"/>
      <c r="F42" s="93">
        <v>40490</v>
      </c>
      <c r="G42" s="93">
        <v>40497</v>
      </c>
      <c r="H42" s="460">
        <v>1</v>
      </c>
      <c r="I42" s="459">
        <v>0</v>
      </c>
      <c r="J42" s="32"/>
      <c r="K42" s="32"/>
      <c r="L42" s="32"/>
      <c r="M42" s="32"/>
      <c r="N42" s="33"/>
      <c r="O42" s="32"/>
      <c r="P42" s="103"/>
      <c r="Q42" s="45"/>
      <c r="R42" s="51"/>
      <c r="S42" s="32"/>
      <c r="T42" s="103"/>
      <c r="U42" s="103"/>
      <c r="V42" s="45"/>
      <c r="W42" s="33"/>
      <c r="X42" s="51"/>
      <c r="Y42" s="32"/>
      <c r="Z42" s="32"/>
      <c r="AA42" s="32"/>
      <c r="AB42" s="33"/>
      <c r="AC42" s="103"/>
      <c r="AD42" s="103"/>
      <c r="AE42" s="45"/>
      <c r="AF42" s="31"/>
      <c r="AG42" s="32"/>
      <c r="AH42" s="32"/>
      <c r="AI42" s="31"/>
      <c r="AJ42" s="32"/>
      <c r="AK42" s="32"/>
      <c r="AL42" s="32"/>
      <c r="AM42" s="33"/>
      <c r="AN42" s="56"/>
      <c r="AO42" s="64"/>
      <c r="AP42" s="64"/>
      <c r="AQ42" s="65"/>
      <c r="AR42" s="442">
        <f t="shared" si="1"/>
        <v>0</v>
      </c>
      <c r="AS42" s="449"/>
      <c r="AT42" s="452"/>
    </row>
    <row r="43" spans="1:46" s="5" customFormat="1" ht="12.75">
      <c r="A43" s="208"/>
      <c r="B43" s="209"/>
      <c r="C43" s="210"/>
      <c r="D43" s="461" t="s">
        <v>395</v>
      </c>
      <c r="E43" s="11"/>
      <c r="F43" s="93">
        <v>40497</v>
      </c>
      <c r="G43" s="93">
        <v>40553</v>
      </c>
      <c r="H43" s="460">
        <v>0</v>
      </c>
      <c r="I43" s="459">
        <v>0</v>
      </c>
      <c r="J43" s="32"/>
      <c r="K43" s="32"/>
      <c r="L43" s="32"/>
      <c r="M43" s="32"/>
      <c r="N43" s="33"/>
      <c r="O43" s="32"/>
      <c r="P43" s="103"/>
      <c r="Q43" s="45"/>
      <c r="R43" s="51"/>
      <c r="S43" s="32"/>
      <c r="T43" s="103"/>
      <c r="U43" s="103"/>
      <c r="V43" s="45"/>
      <c r="W43" s="33"/>
      <c r="X43" s="51"/>
      <c r="Y43" s="32"/>
      <c r="Z43" s="32"/>
      <c r="AA43" s="32"/>
      <c r="AB43" s="33"/>
      <c r="AC43" s="103"/>
      <c r="AD43" s="103"/>
      <c r="AE43" s="45"/>
      <c r="AF43" s="31"/>
      <c r="AG43" s="32"/>
      <c r="AH43" s="32"/>
      <c r="AI43" s="31"/>
      <c r="AJ43" s="32"/>
      <c r="AK43" s="32"/>
      <c r="AL43" s="32"/>
      <c r="AM43" s="33"/>
      <c r="AN43" s="56"/>
      <c r="AO43" s="64"/>
      <c r="AP43" s="64"/>
      <c r="AQ43" s="65"/>
      <c r="AR43" s="442">
        <f t="shared" si="1"/>
        <v>0</v>
      </c>
      <c r="AS43" s="449"/>
      <c r="AT43" s="452"/>
    </row>
    <row r="44" spans="1:48" s="5" customFormat="1" ht="15.75">
      <c r="A44" s="208"/>
      <c r="B44" s="209"/>
      <c r="C44" s="210"/>
      <c r="D44" s="461" t="s">
        <v>398</v>
      </c>
      <c r="E44" s="11"/>
      <c r="F44" s="93">
        <v>40553</v>
      </c>
      <c r="G44" s="93">
        <v>40560</v>
      </c>
      <c r="H44" s="460">
        <v>60</v>
      </c>
      <c r="I44" s="459">
        <v>600</v>
      </c>
      <c r="J44" s="32"/>
      <c r="K44" s="32"/>
      <c r="L44" s="32"/>
      <c r="M44" s="32"/>
      <c r="N44" s="33"/>
      <c r="O44" s="32"/>
      <c r="P44" s="103"/>
      <c r="Q44" s="45"/>
      <c r="R44" s="51"/>
      <c r="S44" s="32"/>
      <c r="T44" s="103"/>
      <c r="U44" s="103"/>
      <c r="V44" s="45"/>
      <c r="W44" s="33"/>
      <c r="X44" s="51"/>
      <c r="Y44" s="32"/>
      <c r="Z44" s="32"/>
      <c r="AA44" s="32"/>
      <c r="AB44" s="33"/>
      <c r="AC44" s="103"/>
      <c r="AD44" s="103"/>
      <c r="AE44" s="45"/>
      <c r="AF44" s="459">
        <v>400</v>
      </c>
      <c r="AG44" s="32"/>
      <c r="AH44" s="32"/>
      <c r="AI44" s="31"/>
      <c r="AJ44" s="32"/>
      <c r="AK44" s="32"/>
      <c r="AL44" s="32"/>
      <c r="AM44" s="33"/>
      <c r="AN44" s="56"/>
      <c r="AO44" s="291">
        <f>'OHTF Coil Fabrication'!F179</f>
        <v>1972.55544</v>
      </c>
      <c r="AP44" s="64"/>
      <c r="AQ44" s="65"/>
      <c r="AR44" s="443">
        <f t="shared" si="1"/>
        <v>1972.55544</v>
      </c>
      <c r="AS44" s="448"/>
      <c r="AT44" s="452">
        <v>3</v>
      </c>
      <c r="AU44"/>
      <c r="AV44"/>
    </row>
    <row r="45" spans="1:48" s="5" customFormat="1" ht="12.75">
      <c r="A45" s="208"/>
      <c r="B45" s="209"/>
      <c r="C45" s="210"/>
      <c r="D45" s="461" t="s">
        <v>395</v>
      </c>
      <c r="E45" s="10"/>
      <c r="F45" s="93">
        <v>40560</v>
      </c>
      <c r="G45" s="93">
        <v>40987</v>
      </c>
      <c r="H45" s="460">
        <v>0</v>
      </c>
      <c r="I45" s="459">
        <v>0</v>
      </c>
      <c r="J45" s="32"/>
      <c r="K45" s="32"/>
      <c r="L45" s="32"/>
      <c r="M45" s="32"/>
      <c r="N45" s="33"/>
      <c r="O45" s="32"/>
      <c r="P45" s="103"/>
      <c r="Q45" s="45"/>
      <c r="R45" s="51"/>
      <c r="S45" s="32"/>
      <c r="T45" s="103"/>
      <c r="U45" s="103"/>
      <c r="V45" s="45"/>
      <c r="W45" s="33"/>
      <c r="X45" s="51"/>
      <c r="Y45" s="32"/>
      <c r="Z45" s="32"/>
      <c r="AA45" s="32"/>
      <c r="AB45" s="33"/>
      <c r="AC45" s="103"/>
      <c r="AD45" s="103"/>
      <c r="AE45" s="45"/>
      <c r="AF45" s="459"/>
      <c r="AG45" s="32"/>
      <c r="AH45" s="32"/>
      <c r="AI45" s="31"/>
      <c r="AJ45" s="32"/>
      <c r="AK45" s="32"/>
      <c r="AL45" s="32"/>
      <c r="AM45" s="33"/>
      <c r="AN45" s="56"/>
      <c r="AO45" s="64"/>
      <c r="AP45" s="462">
        <v>0</v>
      </c>
      <c r="AQ45" s="65"/>
      <c r="AR45" s="444">
        <f t="shared" si="1"/>
        <v>0</v>
      </c>
      <c r="AS45" s="448"/>
      <c r="AT45" s="452"/>
      <c r="AU45"/>
      <c r="AV45"/>
    </row>
    <row r="46" spans="1:46" ht="13.5" thickBot="1">
      <c r="A46" s="203"/>
      <c r="B46" s="204"/>
      <c r="C46" s="205"/>
      <c r="D46" s="8"/>
      <c r="E46" s="83"/>
      <c r="F46" s="96"/>
      <c r="G46" s="96"/>
      <c r="H46" s="187"/>
      <c r="I46" s="34"/>
      <c r="J46" s="35"/>
      <c r="K46" s="35"/>
      <c r="L46" s="35"/>
      <c r="M46" s="35"/>
      <c r="N46" s="36"/>
      <c r="O46" s="35"/>
      <c r="P46" s="101"/>
      <c r="Q46" s="47"/>
      <c r="R46" s="53"/>
      <c r="S46" s="35"/>
      <c r="T46" s="101"/>
      <c r="U46" s="101"/>
      <c r="V46" s="47"/>
      <c r="W46" s="36"/>
      <c r="X46" s="53"/>
      <c r="Y46" s="35"/>
      <c r="Z46" s="35"/>
      <c r="AA46" s="35"/>
      <c r="AB46" s="36"/>
      <c r="AC46" s="101"/>
      <c r="AD46" s="101"/>
      <c r="AE46" s="47"/>
      <c r="AF46" s="34"/>
      <c r="AG46" s="35"/>
      <c r="AH46" s="35"/>
      <c r="AI46" s="34"/>
      <c r="AJ46" s="35"/>
      <c r="AK46" s="35"/>
      <c r="AL46" s="35"/>
      <c r="AM46" s="36"/>
      <c r="AN46" s="59"/>
      <c r="AO46" s="70"/>
      <c r="AP46" s="70"/>
      <c r="AQ46" s="71"/>
      <c r="AR46" s="445"/>
      <c r="AS46" s="448"/>
      <c r="AT46" s="452"/>
    </row>
    <row r="47" spans="1:46" ht="13.5" thickBot="1">
      <c r="A47" s="203"/>
      <c r="B47" s="454"/>
      <c r="C47" s="455"/>
      <c r="D47" s="456"/>
      <c r="E47" s="457"/>
      <c r="F47" s="96"/>
      <c r="G47" s="96"/>
      <c r="H47" s="187"/>
      <c r="I47" s="34">
        <v>0</v>
      </c>
      <c r="J47" s="35">
        <v>0</v>
      </c>
      <c r="K47" s="35">
        <v>0</v>
      </c>
      <c r="L47" s="35">
        <v>0</v>
      </c>
      <c r="M47" s="35">
        <v>0</v>
      </c>
      <c r="N47" s="36">
        <v>0</v>
      </c>
      <c r="O47" s="35"/>
      <c r="P47" s="101"/>
      <c r="Q47" s="47"/>
      <c r="R47" s="53"/>
      <c r="S47" s="35"/>
      <c r="T47" s="101"/>
      <c r="U47" s="101"/>
      <c r="V47" s="47"/>
      <c r="W47" s="36"/>
      <c r="X47" s="53">
        <v>0</v>
      </c>
      <c r="Y47" s="35"/>
      <c r="Z47" s="35"/>
      <c r="AA47" s="35"/>
      <c r="AB47" s="36"/>
      <c r="AC47" s="101"/>
      <c r="AD47" s="101"/>
      <c r="AE47" s="47"/>
      <c r="AF47" s="34"/>
      <c r="AG47" s="35"/>
      <c r="AH47" s="35"/>
      <c r="AI47" s="34"/>
      <c r="AJ47" s="35"/>
      <c r="AK47" s="35"/>
      <c r="AL47" s="35">
        <v>0</v>
      </c>
      <c r="AM47" s="36">
        <v>0</v>
      </c>
      <c r="AN47" s="59">
        <v>0</v>
      </c>
      <c r="AO47" s="70"/>
      <c r="AP47" s="70"/>
      <c r="AQ47" s="71"/>
      <c r="AR47" s="444">
        <f>SUM(AN47:AQ47)</f>
        <v>0</v>
      </c>
      <c r="AS47" s="448"/>
      <c r="AT47" s="452"/>
    </row>
    <row r="48" spans="2:46" ht="13.5" thickBot="1">
      <c r="B48" s="296"/>
      <c r="C48" s="296"/>
      <c r="D48" s="423"/>
      <c r="E48" s="424"/>
      <c r="F48" s="97">
        <v>40087</v>
      </c>
      <c r="G48" s="97">
        <v>41281</v>
      </c>
      <c r="H48" s="188"/>
      <c r="I48" s="72">
        <f aca="true" t="shared" si="2" ref="I48:AR48">SUM(I4:I47)</f>
        <v>1316</v>
      </c>
      <c r="J48" s="73">
        <f t="shared" si="2"/>
        <v>0</v>
      </c>
      <c r="K48" s="73">
        <f t="shared" si="2"/>
        <v>0</v>
      </c>
      <c r="L48" s="73">
        <f t="shared" si="2"/>
        <v>380</v>
      </c>
      <c r="M48" s="73">
        <f t="shared" si="2"/>
        <v>0</v>
      </c>
      <c r="N48" s="74">
        <f t="shared" si="2"/>
        <v>0</v>
      </c>
      <c r="O48" s="74">
        <f t="shared" si="2"/>
        <v>0</v>
      </c>
      <c r="P48" s="73">
        <f t="shared" si="2"/>
        <v>40</v>
      </c>
      <c r="Q48" s="73">
        <f t="shared" si="2"/>
        <v>0</v>
      </c>
      <c r="R48" s="75">
        <f t="shared" si="2"/>
        <v>0</v>
      </c>
      <c r="S48" s="75">
        <f t="shared" si="2"/>
        <v>0</v>
      </c>
      <c r="T48" s="72">
        <f t="shared" si="2"/>
        <v>0</v>
      </c>
      <c r="U48" s="72">
        <f t="shared" si="2"/>
        <v>0</v>
      </c>
      <c r="V48" s="72">
        <f t="shared" si="2"/>
        <v>20</v>
      </c>
      <c r="W48" s="72">
        <f t="shared" si="2"/>
        <v>0</v>
      </c>
      <c r="X48" s="75">
        <f t="shared" si="2"/>
        <v>1180</v>
      </c>
      <c r="Y48" s="76">
        <f t="shared" si="2"/>
        <v>0</v>
      </c>
      <c r="Z48" s="73">
        <f t="shared" si="2"/>
        <v>0</v>
      </c>
      <c r="AA48" s="73">
        <f t="shared" si="2"/>
        <v>80</v>
      </c>
      <c r="AB48" s="73">
        <f t="shared" si="2"/>
        <v>0</v>
      </c>
      <c r="AC48" s="73">
        <f t="shared" si="2"/>
        <v>0</v>
      </c>
      <c r="AD48" s="73">
        <f t="shared" si="2"/>
        <v>0</v>
      </c>
      <c r="AE48" s="73">
        <f t="shared" si="2"/>
        <v>0</v>
      </c>
      <c r="AF48" s="72">
        <f t="shared" si="2"/>
        <v>416</v>
      </c>
      <c r="AG48" s="73">
        <f t="shared" si="2"/>
        <v>0</v>
      </c>
      <c r="AH48" s="73">
        <f t="shared" si="2"/>
        <v>0</v>
      </c>
      <c r="AI48" s="72">
        <f t="shared" si="2"/>
        <v>0</v>
      </c>
      <c r="AJ48" s="85">
        <f t="shared" si="2"/>
        <v>0</v>
      </c>
      <c r="AK48" s="85">
        <f t="shared" si="2"/>
        <v>0</v>
      </c>
      <c r="AL48" s="85">
        <f t="shared" si="2"/>
        <v>0</v>
      </c>
      <c r="AM48" s="84">
        <f t="shared" si="2"/>
        <v>0</v>
      </c>
      <c r="AN48" s="77">
        <f t="shared" si="2"/>
        <v>40</v>
      </c>
      <c r="AO48" s="78">
        <f t="shared" si="2"/>
        <v>2113.15544</v>
      </c>
      <c r="AP48" s="78">
        <f t="shared" si="2"/>
        <v>0</v>
      </c>
      <c r="AQ48" s="79">
        <f t="shared" si="2"/>
        <v>0</v>
      </c>
      <c r="AR48" s="446">
        <f t="shared" si="2"/>
        <v>2153.15544</v>
      </c>
      <c r="AS48" s="448"/>
      <c r="AT48" s="452"/>
    </row>
    <row r="49" spans="2:44" ht="13.5" thickBot="1">
      <c r="B49" s="296"/>
      <c r="C49" s="296"/>
      <c r="D49" s="425"/>
      <c r="E49" s="424"/>
      <c r="F49" s="98"/>
      <c r="G49" s="98"/>
      <c r="H49" s="18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2:44" ht="12.75">
      <c r="B50" s="296"/>
      <c r="C50" s="296"/>
      <c r="D50" s="423"/>
      <c r="E50" s="424"/>
      <c r="F50" s="98"/>
      <c r="G50" s="98"/>
      <c r="H50" s="189"/>
      <c r="I50"/>
      <c r="J50"/>
      <c r="K50"/>
      <c r="L50"/>
      <c r="M50"/>
      <c r="N50"/>
      <c r="O50"/>
      <c r="P50"/>
      <c r="Q50"/>
      <c r="R50"/>
      <c r="S50"/>
      <c r="T50"/>
      <c r="U50"/>
      <c r="V50" s="429" t="s">
        <v>376</v>
      </c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2"/>
      <c r="AR50"/>
    </row>
    <row r="51" spans="6:44" ht="12.75">
      <c r="F51" s="99"/>
      <c r="G51" s="99"/>
      <c r="H51" s="189"/>
      <c r="I51"/>
      <c r="J51"/>
      <c r="K51"/>
      <c r="L51"/>
      <c r="M51"/>
      <c r="N51"/>
      <c r="O51"/>
      <c r="P51"/>
      <c r="Q51"/>
      <c r="R51"/>
      <c r="S51"/>
      <c r="T51"/>
      <c r="U51"/>
      <c r="V51" s="167" t="s">
        <v>377</v>
      </c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9"/>
      <c r="AR51"/>
    </row>
    <row r="52" spans="5:44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167" t="s">
        <v>378</v>
      </c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9"/>
      <c r="AR52"/>
    </row>
    <row r="53" spans="5:44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167" t="s">
        <v>379</v>
      </c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9"/>
      <c r="AR53"/>
    </row>
    <row r="54" spans="5:44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167" t="s">
        <v>380</v>
      </c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9"/>
      <c r="AR54"/>
    </row>
    <row r="55" spans="5:44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167" t="s">
        <v>381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9"/>
      <c r="AR55"/>
    </row>
    <row r="56" spans="5:44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167" t="s">
        <v>382</v>
      </c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9"/>
      <c r="AR56"/>
    </row>
    <row r="57" spans="5:44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 s="167" t="s">
        <v>383</v>
      </c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9"/>
      <c r="AR57"/>
    </row>
    <row r="58" spans="5:43" ht="12.75">
      <c r="E58"/>
      <c r="F58"/>
      <c r="G58"/>
      <c r="H58"/>
      <c r="V58" s="167" t="s">
        <v>384</v>
      </c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4"/>
      <c r="AO58" s="434"/>
      <c r="AP58" s="434"/>
      <c r="AQ58" s="435"/>
    </row>
    <row r="59" spans="5:43" ht="13.5" thickBot="1">
      <c r="E59"/>
      <c r="F59"/>
      <c r="G59"/>
      <c r="H59"/>
      <c r="V59" s="430" t="s">
        <v>385</v>
      </c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7"/>
      <c r="AO59" s="437"/>
      <c r="AP59" s="437"/>
      <c r="AQ59" s="438"/>
    </row>
    <row r="60" spans="5:8" ht="12.75">
      <c r="E60"/>
      <c r="F60"/>
      <c r="G60"/>
      <c r="H60"/>
    </row>
    <row r="61" spans="5:8" ht="12.75">
      <c r="E61"/>
      <c r="F61"/>
      <c r="G61"/>
      <c r="H61"/>
    </row>
    <row r="62" spans="5:8" ht="12.75">
      <c r="E62"/>
      <c r="F62"/>
      <c r="G62"/>
      <c r="H62"/>
    </row>
    <row r="63" spans="5:8" ht="12.75">
      <c r="E63"/>
      <c r="F63"/>
      <c r="G63"/>
      <c r="H63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</sheetData>
  <mergeCells count="1">
    <mergeCell ref="AS1:AS2"/>
  </mergeCells>
  <printOptions gridLines="1"/>
  <pageMargins left="0.21" right="0.21" top="0.51" bottom="0.44" header="0.23" footer="0.21"/>
  <pageSetup fitToHeight="1" fitToWidth="1" horizontalDpi="300" verticalDpi="300" orientation="landscape" scale="64" r:id="rId1"/>
  <headerFooter alignWithMargins="0">
    <oddHeader>&amp;LJ.H. Chrzanowski&amp;C&amp;"Arial,Bold"&amp;14NSTX CENTERSTACK- UPGRADE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G9" sqref="G9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426" t="str">
        <f>'Tab A Description'!A3</f>
        <v>Cost Center:</v>
      </c>
      <c r="B1" s="339"/>
      <c r="D1" s="427">
        <f>+'Tab A Description'!B3</f>
        <v>1170</v>
      </c>
      <c r="F1" s="339"/>
      <c r="G1" s="339"/>
      <c r="I1" s="340"/>
    </row>
    <row r="2" spans="1:9" ht="18" customHeight="1">
      <c r="A2" s="426" t="str">
        <f>'Tab A Description'!A4</f>
        <v>Job Number:</v>
      </c>
      <c r="B2" s="339"/>
      <c r="D2" s="427">
        <f>+'Tab A Description'!B4</f>
        <v>1305</v>
      </c>
      <c r="F2" s="339"/>
      <c r="G2" s="339"/>
      <c r="I2" s="340"/>
    </row>
    <row r="3" spans="1:9" ht="18" customHeight="1">
      <c r="A3" s="426" t="str">
        <f>'Tab A Description'!A5</f>
        <v>Job Title: </v>
      </c>
      <c r="B3" s="339"/>
      <c r="D3" s="427" t="str">
        <f>+'Tab A Description'!B5</f>
        <v>Ohmic Heating Solenoid</v>
      </c>
      <c r="F3" s="339"/>
      <c r="G3" s="339"/>
      <c r="I3" s="340"/>
    </row>
    <row r="4" spans="1:9" ht="18" customHeight="1">
      <c r="A4" s="426" t="str">
        <f>'Tab A Description'!A6</f>
        <v>Job Manager: </v>
      </c>
      <c r="B4" s="339"/>
      <c r="D4" s="427" t="str">
        <f>+'Tab A Description'!B6</f>
        <v>James H. Chrzanowski</v>
      </c>
      <c r="F4" s="339"/>
      <c r="G4" s="339"/>
      <c r="I4" s="340"/>
    </row>
    <row r="6" spans="1:20" ht="12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</row>
    <row r="7" ht="15.75">
      <c r="A7" s="342" t="s">
        <v>306</v>
      </c>
    </row>
    <row r="8" spans="1:20" ht="26.25">
      <c r="A8" s="342"/>
      <c r="D8" s="343" t="s">
        <v>307</v>
      </c>
      <c r="E8" s="343" t="s">
        <v>308</v>
      </c>
      <c r="F8" s="343" t="s">
        <v>309</v>
      </c>
      <c r="G8" s="344" t="s">
        <v>310</v>
      </c>
      <c r="H8" s="345" t="s">
        <v>311</v>
      </c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</row>
    <row r="9" spans="2:17" s="158" customFormat="1" ht="44.25" customHeight="1">
      <c r="B9" s="158" t="s">
        <v>312</v>
      </c>
      <c r="D9" s="159"/>
      <c r="E9" s="159"/>
      <c r="F9" s="159" t="s">
        <v>313</v>
      </c>
      <c r="G9" s="159"/>
      <c r="H9" s="468"/>
      <c r="I9" s="468"/>
      <c r="J9" s="468"/>
      <c r="K9" s="468"/>
      <c r="L9" s="468"/>
      <c r="M9" s="468"/>
      <c r="N9" s="468"/>
      <c r="O9" s="468"/>
      <c r="P9" s="468"/>
      <c r="Q9" s="468"/>
    </row>
    <row r="10" spans="4:7" s="158" customFormat="1" ht="12.75">
      <c r="D10" s="159"/>
      <c r="E10" s="159"/>
      <c r="F10" s="159"/>
      <c r="G10" s="347"/>
    </row>
    <row r="11" spans="2:17" s="158" customFormat="1" ht="44.25" customHeight="1">
      <c r="B11" s="158" t="s">
        <v>314</v>
      </c>
      <c r="D11" s="159"/>
      <c r="E11" s="159" t="s">
        <v>313</v>
      </c>
      <c r="F11" s="159"/>
      <c r="G11" s="159"/>
      <c r="H11" s="468"/>
      <c r="I11" s="468"/>
      <c r="J11" s="468"/>
      <c r="K11" s="468"/>
      <c r="L11" s="468"/>
      <c r="M11" s="468"/>
      <c r="N11" s="468"/>
      <c r="O11" s="468"/>
      <c r="P11" s="468"/>
      <c r="Q11" s="468"/>
    </row>
    <row r="13" spans="1:20" ht="12.75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</row>
    <row r="14" s="39" customFormat="1" ht="12.75">
      <c r="A14" s="348" t="s">
        <v>315</v>
      </c>
    </row>
    <row r="15" spans="6:17" s="349" customFormat="1" ht="12.75">
      <c r="F15" s="350"/>
      <c r="G15" s="350"/>
      <c r="N15" s="469" t="s">
        <v>316</v>
      </c>
      <c r="O15" s="469"/>
      <c r="P15" s="351" t="s">
        <v>317</v>
      </c>
      <c r="Q15" s="352"/>
    </row>
    <row r="16" spans="1:17" s="354" customFormat="1" ht="25.5">
      <c r="A16" s="135"/>
      <c r="B16" s="470" t="s">
        <v>318</v>
      </c>
      <c r="C16" s="470"/>
      <c r="D16" s="470"/>
      <c r="E16" s="470"/>
      <c r="F16" s="470"/>
      <c r="G16" s="353" t="s">
        <v>319</v>
      </c>
      <c r="H16" s="470" t="s">
        <v>320</v>
      </c>
      <c r="I16" s="470"/>
      <c r="J16" s="470"/>
      <c r="K16" s="470" t="s">
        <v>321</v>
      </c>
      <c r="L16" s="470"/>
      <c r="M16" s="470"/>
      <c r="N16" s="135" t="s">
        <v>322</v>
      </c>
      <c r="O16" s="135" t="s">
        <v>323</v>
      </c>
      <c r="P16" s="353" t="s">
        <v>324</v>
      </c>
      <c r="Q16" s="353" t="s">
        <v>325</v>
      </c>
    </row>
    <row r="17" spans="1:17" s="135" customFormat="1" ht="36.75" customHeight="1">
      <c r="A17" s="353">
        <v>1</v>
      </c>
      <c r="B17" s="467" t="s">
        <v>326</v>
      </c>
      <c r="C17" s="467"/>
      <c r="D17" s="467"/>
      <c r="E17" s="467"/>
      <c r="F17" s="467"/>
      <c r="G17" s="353" t="s">
        <v>327</v>
      </c>
      <c r="H17" s="467" t="s">
        <v>328</v>
      </c>
      <c r="I17" s="467"/>
      <c r="J17" s="467"/>
      <c r="K17" s="467"/>
      <c r="L17" s="467"/>
      <c r="M17" s="467"/>
      <c r="O17" s="135" t="s">
        <v>329</v>
      </c>
      <c r="P17" s="353"/>
      <c r="Q17" s="353" t="s">
        <v>330</v>
      </c>
    </row>
    <row r="18" spans="1:17" s="135" customFormat="1" ht="66" customHeight="1">
      <c r="A18" s="135">
        <v>2</v>
      </c>
      <c r="B18" s="467" t="s">
        <v>331</v>
      </c>
      <c r="C18" s="467"/>
      <c r="D18" s="467"/>
      <c r="E18" s="467"/>
      <c r="F18" s="467"/>
      <c r="G18" s="353" t="s">
        <v>327</v>
      </c>
      <c r="H18" s="467" t="s">
        <v>332</v>
      </c>
      <c r="I18" s="467"/>
      <c r="J18" s="467"/>
      <c r="K18" s="355"/>
      <c r="L18" s="355"/>
      <c r="M18" s="355"/>
      <c r="O18" s="356">
        <v>500</v>
      </c>
      <c r="P18" s="353"/>
      <c r="Q18" s="353" t="s">
        <v>333</v>
      </c>
    </row>
    <row r="19" spans="1:17" s="135" customFormat="1" ht="36.75" customHeight="1">
      <c r="A19" s="135">
        <v>3</v>
      </c>
      <c r="B19" s="467" t="s">
        <v>334</v>
      </c>
      <c r="C19" s="467"/>
      <c r="D19" s="467"/>
      <c r="E19" s="467"/>
      <c r="F19" s="467"/>
      <c r="G19" s="353" t="s">
        <v>327</v>
      </c>
      <c r="H19" s="467" t="s">
        <v>335</v>
      </c>
      <c r="I19" s="467"/>
      <c r="J19" s="467"/>
      <c r="K19" s="467"/>
      <c r="L19" s="467"/>
      <c r="M19" s="467"/>
      <c r="O19" s="135" t="s">
        <v>336</v>
      </c>
      <c r="P19" s="353"/>
      <c r="Q19" s="353" t="s">
        <v>333</v>
      </c>
    </row>
    <row r="20" spans="1:17" s="357" customFormat="1" ht="36.75" customHeight="1">
      <c r="A20" s="353">
        <v>4</v>
      </c>
      <c r="B20" s="467"/>
      <c r="C20" s="467"/>
      <c r="D20" s="467"/>
      <c r="E20" s="467"/>
      <c r="F20" s="467"/>
      <c r="G20" s="353"/>
      <c r="H20" s="467"/>
      <c r="I20" s="467"/>
      <c r="J20" s="467"/>
      <c r="K20" s="467"/>
      <c r="L20" s="467"/>
      <c r="M20" s="467"/>
      <c r="N20" s="135"/>
      <c r="O20" s="356" t="s">
        <v>337</v>
      </c>
      <c r="P20" s="353"/>
      <c r="Q20" s="353"/>
    </row>
    <row r="21" spans="1:17" s="135" customFormat="1" ht="36.75" customHeight="1">
      <c r="A21" s="353">
        <v>5</v>
      </c>
      <c r="B21" s="467"/>
      <c r="C21" s="467"/>
      <c r="D21" s="467"/>
      <c r="E21" s="467"/>
      <c r="F21" s="467"/>
      <c r="G21" s="353"/>
      <c r="H21" s="467"/>
      <c r="I21" s="467"/>
      <c r="J21" s="467"/>
      <c r="K21" s="467"/>
      <c r="L21" s="467"/>
      <c r="M21" s="467"/>
      <c r="P21" s="353"/>
      <c r="Q21" s="353"/>
    </row>
    <row r="22" spans="2:13" s="357" customFormat="1" ht="12.75">
      <c r="B22" s="467"/>
      <c r="C22" s="467"/>
      <c r="D22" s="467"/>
      <c r="E22" s="467"/>
      <c r="F22" s="467"/>
      <c r="G22" s="355"/>
      <c r="H22" s="467"/>
      <c r="I22" s="467"/>
      <c r="J22" s="467"/>
      <c r="K22" s="467"/>
      <c r="L22" s="467"/>
      <c r="M22" s="467"/>
    </row>
    <row r="23" spans="5:8" ht="12.75">
      <c r="E23" s="89"/>
      <c r="F23" s="89"/>
      <c r="G23" s="89"/>
      <c r="H23" s="89"/>
    </row>
    <row r="24" spans="1:8" s="158" customFormat="1" ht="12.75">
      <c r="A24" s="158" t="s">
        <v>338</v>
      </c>
      <c r="E24" s="159"/>
      <c r="F24" s="159"/>
      <c r="G24" s="159"/>
      <c r="H24" s="159"/>
    </row>
    <row r="25" spans="1:8" s="158" customFormat="1" ht="12.75">
      <c r="A25" s="358" t="s">
        <v>339</v>
      </c>
      <c r="B25" s="158" t="s">
        <v>340</v>
      </c>
      <c r="E25" s="159"/>
      <c r="F25" s="159"/>
      <c r="G25" s="159"/>
      <c r="H25" s="159"/>
    </row>
    <row r="26" spans="1:2" s="158" customFormat="1" ht="12.75">
      <c r="A26" s="358" t="s">
        <v>341</v>
      </c>
      <c r="B26" s="158" t="s">
        <v>342</v>
      </c>
    </row>
    <row r="27" s="158" customFormat="1" ht="12.75">
      <c r="B27" s="158" t="s">
        <v>343</v>
      </c>
    </row>
    <row r="28" spans="1:2" s="158" customFormat="1" ht="12.75">
      <c r="A28" s="358" t="s">
        <v>344</v>
      </c>
      <c r="B28" s="158" t="s">
        <v>345</v>
      </c>
    </row>
    <row r="29" s="158" customFormat="1" ht="12.75">
      <c r="B29" s="158" t="s">
        <v>346</v>
      </c>
    </row>
    <row r="30" spans="5:9" ht="12.75">
      <c r="E30" s="89"/>
      <c r="F30" s="89"/>
      <c r="G30" s="89"/>
      <c r="H30" s="89"/>
      <c r="I30" s="89"/>
    </row>
    <row r="31" spans="5:25" ht="12.75">
      <c r="E31" s="89"/>
      <c r="F31" s="89"/>
      <c r="G31" s="89"/>
      <c r="H31" s="89"/>
      <c r="I31" s="89"/>
      <c r="R31" s="158"/>
      <c r="S31" s="158"/>
      <c r="T31" s="158"/>
      <c r="U31" s="158"/>
      <c r="V31" s="158"/>
      <c r="W31" s="158"/>
      <c r="X31" s="158"/>
      <c r="Y31" s="158"/>
    </row>
    <row r="32" spans="5:25" ht="15">
      <c r="E32" s="89"/>
      <c r="F32" s="89"/>
      <c r="G32" s="89"/>
      <c r="H32" s="89"/>
      <c r="I32" s="359" t="s">
        <v>347</v>
      </c>
      <c r="J32" s="158"/>
      <c r="K32" s="158"/>
      <c r="R32" s="158"/>
      <c r="S32" s="158"/>
      <c r="T32" s="158"/>
      <c r="U32" s="158"/>
      <c r="V32" s="158"/>
      <c r="W32" s="158"/>
      <c r="X32" s="158"/>
      <c r="Y32" s="158"/>
    </row>
    <row r="33" spans="5:25" ht="15">
      <c r="E33" s="89"/>
      <c r="F33" s="89"/>
      <c r="G33" s="89"/>
      <c r="H33" s="89"/>
      <c r="I33" s="325" t="s">
        <v>307</v>
      </c>
      <c r="J33" s="7"/>
      <c r="R33" s="158"/>
      <c r="S33" s="158"/>
      <c r="T33" s="158"/>
      <c r="U33" s="158"/>
      <c r="V33" s="158"/>
      <c r="W33" s="158"/>
      <c r="X33" s="158"/>
      <c r="Y33" s="158"/>
    </row>
    <row r="34" spans="5:25" ht="15">
      <c r="E34" s="89"/>
      <c r="F34" s="89"/>
      <c r="G34" s="89"/>
      <c r="H34" s="89"/>
      <c r="I34" s="325"/>
      <c r="J34" s="7" t="s">
        <v>348</v>
      </c>
      <c r="R34" s="158"/>
      <c r="S34" s="158"/>
      <c r="T34" s="158"/>
      <c r="U34" s="158"/>
      <c r="V34" s="158"/>
      <c r="W34" s="158"/>
      <c r="X34" s="158"/>
      <c r="Y34" s="158"/>
    </row>
    <row r="35" spans="5:25" ht="15">
      <c r="E35" s="89"/>
      <c r="F35" s="89"/>
      <c r="G35" s="89" t="s">
        <v>304</v>
      </c>
      <c r="H35" s="89"/>
      <c r="I35" s="325"/>
      <c r="J35" s="7" t="s">
        <v>349</v>
      </c>
      <c r="R35" s="158"/>
      <c r="S35" s="158"/>
      <c r="T35" s="158"/>
      <c r="U35" s="158"/>
      <c r="V35" s="158"/>
      <c r="W35" s="158"/>
      <c r="X35" s="158"/>
      <c r="Y35" s="158"/>
    </row>
    <row r="36" spans="5:10" ht="15">
      <c r="E36" s="89"/>
      <c r="F36" s="89"/>
      <c r="G36" s="89"/>
      <c r="H36" s="89"/>
      <c r="I36" s="325"/>
      <c r="J36" s="7" t="s">
        <v>350</v>
      </c>
    </row>
    <row r="37" spans="5:9" ht="15">
      <c r="E37" s="89"/>
      <c r="F37" s="89"/>
      <c r="G37" s="89"/>
      <c r="H37" s="89"/>
      <c r="I37" s="325" t="s">
        <v>308</v>
      </c>
    </row>
    <row r="38" spans="9:10" ht="15">
      <c r="I38" s="325"/>
      <c r="J38" t="s">
        <v>351</v>
      </c>
    </row>
    <row r="39" spans="9:10" ht="15">
      <c r="I39" s="325"/>
      <c r="J39" t="s">
        <v>352</v>
      </c>
    </row>
    <row r="40" spans="9:10" ht="15">
      <c r="I40" s="325"/>
      <c r="J40" t="s">
        <v>353</v>
      </c>
    </row>
    <row r="41" ht="15">
      <c r="I41" s="325" t="s">
        <v>309</v>
      </c>
    </row>
    <row r="42" spans="9:10" ht="15">
      <c r="I42" s="325"/>
      <c r="J42" t="s">
        <v>354</v>
      </c>
    </row>
    <row r="43" spans="9:10" ht="15">
      <c r="I43" s="325"/>
      <c r="J43" t="s">
        <v>355</v>
      </c>
    </row>
    <row r="44" spans="9:10" ht="15">
      <c r="I44" s="325"/>
      <c r="J44" t="s">
        <v>356</v>
      </c>
    </row>
    <row r="45" spans="9:10" ht="15">
      <c r="I45" s="325"/>
      <c r="J45" t="s">
        <v>357</v>
      </c>
    </row>
    <row r="46" spans="9:10" ht="15.75">
      <c r="I46" s="359"/>
      <c r="J46" s="325"/>
    </row>
    <row r="47" spans="9:10" ht="15.75">
      <c r="I47" s="359" t="s">
        <v>358</v>
      </c>
      <c r="J47" s="325"/>
    </row>
    <row r="48" ht="15">
      <c r="I48" s="325" t="s">
        <v>309</v>
      </c>
    </row>
    <row r="49" spans="9:10" ht="15">
      <c r="I49" s="325"/>
      <c r="J49" t="s">
        <v>359</v>
      </c>
    </row>
    <row r="50" spans="9:10" ht="15">
      <c r="I50" s="325"/>
      <c r="J50" t="s">
        <v>360</v>
      </c>
    </row>
    <row r="51" spans="9:10" ht="15">
      <c r="I51" s="325"/>
      <c r="J51" t="s">
        <v>361</v>
      </c>
    </row>
    <row r="52" spans="9:10" ht="15">
      <c r="I52" s="325"/>
      <c r="J52" t="s">
        <v>362</v>
      </c>
    </row>
    <row r="53" ht="15">
      <c r="I53" s="325" t="s">
        <v>308</v>
      </c>
    </row>
    <row r="54" spans="9:10" ht="15">
      <c r="I54" s="325"/>
      <c r="J54" t="s">
        <v>363</v>
      </c>
    </row>
    <row r="55" spans="9:10" ht="15">
      <c r="I55" s="325"/>
      <c r="J55" t="s">
        <v>364</v>
      </c>
    </row>
    <row r="56" spans="9:10" ht="15">
      <c r="I56" s="325"/>
      <c r="J56" t="s">
        <v>365</v>
      </c>
    </row>
    <row r="57" ht="15">
      <c r="I57" s="325" t="s">
        <v>307</v>
      </c>
    </row>
    <row r="58" spans="9:10" ht="15">
      <c r="I58" s="325"/>
      <c r="J58" t="s">
        <v>366</v>
      </c>
    </row>
    <row r="59" ht="12.75">
      <c r="J59" t="s">
        <v>367</v>
      </c>
    </row>
    <row r="60" ht="12.75">
      <c r="J60" t="s">
        <v>368</v>
      </c>
    </row>
    <row r="61" ht="12.75">
      <c r="J61" t="s">
        <v>369</v>
      </c>
    </row>
  </sheetData>
  <mergeCells count="23">
    <mergeCell ref="B22:F22"/>
    <mergeCell ref="H11:Q11"/>
    <mergeCell ref="N15:O15"/>
    <mergeCell ref="B16:F16"/>
    <mergeCell ref="H16:J16"/>
    <mergeCell ref="K16:M16"/>
    <mergeCell ref="H22:J22"/>
    <mergeCell ref="K22:M22"/>
    <mergeCell ref="B21:F21"/>
    <mergeCell ref="H17:J17"/>
    <mergeCell ref="B17:F17"/>
    <mergeCell ref="B19:F19"/>
    <mergeCell ref="B20:F20"/>
    <mergeCell ref="K19:M19"/>
    <mergeCell ref="K20:M20"/>
    <mergeCell ref="H19:J19"/>
    <mergeCell ref="K17:M17"/>
    <mergeCell ref="B18:F18"/>
    <mergeCell ref="H18:J18"/>
    <mergeCell ref="K21:M21"/>
    <mergeCell ref="H20:J20"/>
    <mergeCell ref="H21:J21"/>
    <mergeCell ref="H9:Q9"/>
  </mergeCells>
  <printOptions gridLines="1"/>
  <pageMargins left="0.37" right="0.34" top="0.62" bottom="0.68" header="0.42" footer="0.5"/>
  <pageSetup fitToHeight="1" fitToWidth="1" horizontalDpi="600" verticalDpi="600" orientation="landscape" scale="83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I30" sqref="I30"/>
    </sheetView>
  </sheetViews>
  <sheetFormatPr defaultColWidth="9.140625" defaultRowHeight="12.75"/>
  <cols>
    <col min="1" max="1" width="48.28125" style="0" bestFit="1" customWidth="1"/>
    <col min="2" max="2" width="10.28125" style="363" bestFit="1" customWidth="1"/>
    <col min="3" max="3" width="62.28125" style="363" bestFit="1" customWidth="1"/>
    <col min="4" max="4" width="26.140625" style="363" bestFit="1" customWidth="1"/>
    <col min="5" max="5" width="5.140625" style="363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159" customWidth="1"/>
    <col min="18" max="18" width="13.57421875" style="363" customWidth="1"/>
  </cols>
  <sheetData>
    <row r="1" spans="1:18" ht="18" customHeight="1">
      <c r="A1" s="426" t="str">
        <f>'Tab A Description'!A3</f>
        <v>Cost Center:</v>
      </c>
      <c r="B1" s="427">
        <f>'Tab A Description'!B3</f>
        <v>1170</v>
      </c>
      <c r="C1"/>
      <c r="D1" s="360"/>
      <c r="E1" s="339"/>
      <c r="G1" s="340"/>
      <c r="Q1"/>
      <c r="R1"/>
    </row>
    <row r="2" spans="1:18" ht="18" customHeight="1">
      <c r="A2" s="426" t="str">
        <f>'Tab A Description'!A4</f>
        <v>Job Number:</v>
      </c>
      <c r="B2" s="427">
        <f>'Tab A Description'!B4</f>
        <v>1305</v>
      </c>
      <c r="C2"/>
      <c r="D2" s="360"/>
      <c r="E2" s="339"/>
      <c r="G2" s="340"/>
      <c r="Q2"/>
      <c r="R2"/>
    </row>
    <row r="3" spans="1:18" ht="18" customHeight="1">
      <c r="A3" s="426" t="str">
        <f>'Tab A Description'!A5</f>
        <v>Job Title: </v>
      </c>
      <c r="B3" s="427" t="str">
        <f>'Tab A Description'!B5</f>
        <v>Ohmic Heating Solenoid</v>
      </c>
      <c r="C3"/>
      <c r="D3" s="360"/>
      <c r="E3" s="339"/>
      <c r="G3" s="340"/>
      <c r="Q3"/>
      <c r="R3"/>
    </row>
    <row r="4" spans="1:18" ht="18" customHeight="1">
      <c r="A4" s="426" t="str">
        <f>'Tab A Description'!A6</f>
        <v>Job Manager: </v>
      </c>
      <c r="B4" s="427" t="str">
        <f>'Tab A Description'!B6</f>
        <v>James H. Chrzanowski</v>
      </c>
      <c r="C4"/>
      <c r="D4" s="360"/>
      <c r="E4" s="339"/>
      <c r="G4" s="340"/>
      <c r="Q4"/>
      <c r="R4"/>
    </row>
    <row r="5" spans="2:18" ht="12.75">
      <c r="B5"/>
      <c r="C5"/>
      <c r="D5" s="89"/>
      <c r="E5"/>
      <c r="Q5"/>
      <c r="R5"/>
    </row>
    <row r="6" spans="1:7" ht="20.25">
      <c r="A6" s="339"/>
      <c r="B6" s="361"/>
      <c r="C6" s="362"/>
      <c r="D6" s="89"/>
      <c r="E6"/>
      <c r="G6" s="363"/>
    </row>
    <row r="7" spans="1:7" ht="12.75">
      <c r="A7" s="341"/>
      <c r="B7" s="364"/>
      <c r="C7" s="364"/>
      <c r="D7" s="365"/>
      <c r="E7" s="341"/>
      <c r="F7" s="341"/>
      <c r="G7" s="366"/>
    </row>
    <row r="8" spans="1:7" ht="18.75" thickBot="1">
      <c r="A8" s="367" t="s">
        <v>370</v>
      </c>
      <c r="B8" s="368"/>
      <c r="C8" s="369" t="s">
        <v>47</v>
      </c>
      <c r="D8" s="370" t="s">
        <v>371</v>
      </c>
      <c r="E8" s="371"/>
      <c r="F8" s="371"/>
      <c r="G8" s="372"/>
    </row>
    <row r="9" spans="1:7" ht="12.75">
      <c r="A9" s="373"/>
      <c r="B9" s="361"/>
      <c r="C9" s="374"/>
      <c r="D9" s="89"/>
      <c r="E9"/>
      <c r="G9" s="363"/>
    </row>
    <row r="10" spans="1:7" ht="12.75">
      <c r="A10" s="373" t="s">
        <v>297</v>
      </c>
      <c r="B10" s="362"/>
      <c r="C10" s="375"/>
      <c r="D10" s="376"/>
      <c r="E10" s="349"/>
      <c r="F10" s="349"/>
      <c r="G10" s="377"/>
    </row>
    <row r="11" spans="1:7" ht="12.75">
      <c r="A11" s="378"/>
      <c r="B11" s="379"/>
      <c r="C11" s="380"/>
      <c r="D11" s="381"/>
      <c r="E11" s="352"/>
      <c r="F11" s="350"/>
      <c r="G11" s="382"/>
    </row>
    <row r="12" spans="1:7" ht="12.75">
      <c r="A12" s="7" t="s">
        <v>372</v>
      </c>
      <c r="B12" s="362"/>
      <c r="C12" s="375">
        <v>105.6</v>
      </c>
      <c r="D12" s="376">
        <v>4</v>
      </c>
      <c r="E12" s="349"/>
      <c r="F12" s="349"/>
      <c r="G12" s="377"/>
    </row>
    <row r="13" spans="1:7" ht="12.75">
      <c r="A13" s="383" t="s">
        <v>373</v>
      </c>
      <c r="B13" s="384"/>
      <c r="C13" s="385">
        <v>25</v>
      </c>
      <c r="D13" s="386">
        <v>3</v>
      </c>
      <c r="E13" s="387"/>
      <c r="F13" s="388"/>
      <c r="G13" s="389"/>
    </row>
    <row r="14" spans="1:7" ht="12.75">
      <c r="A14" s="383"/>
      <c r="B14" s="384"/>
      <c r="C14" s="385"/>
      <c r="D14" s="386"/>
      <c r="E14" s="390"/>
      <c r="F14" s="388"/>
      <c r="G14" s="389"/>
    </row>
    <row r="15" spans="1:7" ht="12.75">
      <c r="A15" s="391" t="s">
        <v>374</v>
      </c>
      <c r="B15" s="384"/>
      <c r="C15" s="385">
        <f>'OHTF Coil Fabrication'!F179</f>
        <v>1972.55544</v>
      </c>
      <c r="D15" s="392">
        <v>4</v>
      </c>
      <c r="E15" s="390"/>
      <c r="F15" s="393"/>
      <c r="G15" s="389"/>
    </row>
    <row r="16" spans="1:7" ht="12.75">
      <c r="A16" s="391"/>
      <c r="B16" s="384"/>
      <c r="C16" s="385"/>
      <c r="D16" s="394"/>
      <c r="E16" s="390"/>
      <c r="F16" s="388"/>
      <c r="G16" s="389"/>
    </row>
    <row r="17" spans="1:7" ht="12.75">
      <c r="A17" s="391" t="s">
        <v>375</v>
      </c>
      <c r="B17" s="384"/>
      <c r="C17" s="385">
        <v>35</v>
      </c>
      <c r="D17" s="386">
        <v>2</v>
      </c>
      <c r="E17" s="390"/>
      <c r="F17" s="388"/>
      <c r="G17" s="389"/>
    </row>
    <row r="18" spans="1:7" ht="12.75">
      <c r="A18" s="391"/>
      <c r="B18" s="384"/>
      <c r="C18" s="385"/>
      <c r="D18" s="386"/>
      <c r="E18" s="390"/>
      <c r="F18" s="388"/>
      <c r="G18" s="389"/>
    </row>
    <row r="19" spans="1:7" ht="12.75">
      <c r="A19" s="391" t="s">
        <v>159</v>
      </c>
      <c r="B19" s="384"/>
      <c r="C19" s="385">
        <v>15</v>
      </c>
      <c r="D19" s="386">
        <v>9</v>
      </c>
      <c r="E19" s="390"/>
      <c r="F19" s="388"/>
      <c r="G19" s="389"/>
    </row>
    <row r="20" spans="1:7" ht="12.75">
      <c r="A20" s="395"/>
      <c r="B20" s="384"/>
      <c r="C20" s="385"/>
      <c r="D20" s="392"/>
      <c r="E20" s="390"/>
      <c r="F20" s="393"/>
      <c r="G20" s="389"/>
    </row>
    <row r="21" spans="1:7" ht="12.75">
      <c r="A21" s="391"/>
      <c r="B21" s="384"/>
      <c r="C21" s="385"/>
      <c r="D21" s="386"/>
      <c r="E21" s="390"/>
      <c r="F21" s="388"/>
      <c r="G21" s="389"/>
    </row>
    <row r="22" spans="1:7" ht="12.75">
      <c r="A22" s="396"/>
      <c r="B22" s="384"/>
      <c r="C22" s="397"/>
      <c r="D22" s="398"/>
      <c r="E22" s="390"/>
      <c r="F22" s="388"/>
      <c r="G22" s="389"/>
    </row>
    <row r="23" spans="1:7" ht="12.75">
      <c r="A23" s="391"/>
      <c r="B23" s="384"/>
      <c r="C23" s="385"/>
      <c r="D23" s="386"/>
      <c r="E23" s="390"/>
      <c r="F23" s="388"/>
      <c r="G23" s="389"/>
    </row>
    <row r="24" spans="1:7" ht="12.75">
      <c r="A24" s="395"/>
      <c r="B24" s="399"/>
      <c r="C24" s="400"/>
      <c r="D24" s="398"/>
      <c r="E24" s="390"/>
      <c r="F24" s="388"/>
      <c r="G24" s="389"/>
    </row>
    <row r="25" spans="1:7" ht="12.75">
      <c r="A25" s="401"/>
      <c r="B25" s="406"/>
      <c r="C25" s="404"/>
      <c r="D25" s="405"/>
      <c r="E25" s="383"/>
      <c r="F25" s="407"/>
      <c r="G25" s="389"/>
    </row>
    <row r="26" spans="1:7" ht="12.75">
      <c r="A26" s="408"/>
      <c r="B26" s="404"/>
      <c r="C26" s="404"/>
      <c r="D26" s="402"/>
      <c r="E26" s="383"/>
      <c r="F26" s="383"/>
      <c r="G26" s="403"/>
    </row>
    <row r="27" spans="1:7" ht="12.75">
      <c r="A27" s="401"/>
      <c r="B27" s="404"/>
      <c r="C27" s="404"/>
      <c r="D27" s="402"/>
      <c r="E27" s="383"/>
      <c r="F27" s="383"/>
      <c r="G27" s="403"/>
    </row>
    <row r="28" spans="1:7" ht="13.5" thickBot="1">
      <c r="A28" s="401"/>
      <c r="B28" s="404"/>
      <c r="C28" s="404"/>
      <c r="D28" s="402"/>
      <c r="E28" s="350"/>
      <c r="F28" s="350"/>
      <c r="G28" s="409"/>
    </row>
    <row r="29" spans="1:7" ht="12.75">
      <c r="A29" s="401"/>
      <c r="B29" s="404"/>
      <c r="C29" s="410" t="s">
        <v>376</v>
      </c>
      <c r="D29" s="411"/>
      <c r="E29" s="383"/>
      <c r="F29" s="412"/>
      <c r="G29" s="413"/>
    </row>
    <row r="30" spans="1:7" ht="12.75">
      <c r="A30" s="401"/>
      <c r="B30" s="404"/>
      <c r="C30" s="414" t="s">
        <v>377</v>
      </c>
      <c r="D30" s="415"/>
      <c r="E30" s="407"/>
      <c r="F30" s="416"/>
      <c r="G30" s="417"/>
    </row>
    <row r="31" spans="1:7" ht="12.75">
      <c r="A31" s="401"/>
      <c r="B31" s="404"/>
      <c r="C31" s="414" t="s">
        <v>378</v>
      </c>
      <c r="D31" s="415"/>
      <c r="E31" s="407"/>
      <c r="F31" s="416"/>
      <c r="G31" s="417"/>
    </row>
    <row r="32" spans="1:7" ht="12.75">
      <c r="A32" s="401"/>
      <c r="B32" s="404"/>
      <c r="C32" s="414" t="s">
        <v>379</v>
      </c>
      <c r="D32" s="415"/>
      <c r="E32" s="407"/>
      <c r="F32" s="416"/>
      <c r="G32" s="417"/>
    </row>
    <row r="33" spans="1:7" ht="12.75">
      <c r="A33" s="401"/>
      <c r="B33" s="404"/>
      <c r="C33" s="414" t="s">
        <v>380</v>
      </c>
      <c r="D33" s="415"/>
      <c r="E33" s="407"/>
      <c r="F33" s="416"/>
      <c r="G33" s="417"/>
    </row>
    <row r="34" spans="1:7" ht="12.75">
      <c r="A34" s="401"/>
      <c r="B34" s="404"/>
      <c r="C34" s="414" t="s">
        <v>381</v>
      </c>
      <c r="D34" s="415"/>
      <c r="E34" s="407"/>
      <c r="F34" s="416"/>
      <c r="G34" s="417"/>
    </row>
    <row r="35" spans="1:7" ht="12.75">
      <c r="A35" s="401"/>
      <c r="B35" s="404"/>
      <c r="C35" s="414" t="s">
        <v>382</v>
      </c>
      <c r="D35" s="415"/>
      <c r="E35" s="407"/>
      <c r="F35" s="416"/>
      <c r="G35" s="417"/>
    </row>
    <row r="36" spans="1:7" ht="12.75">
      <c r="A36" s="401"/>
      <c r="B36" s="404"/>
      <c r="C36" s="414" t="s">
        <v>383</v>
      </c>
      <c r="D36" s="415"/>
      <c r="E36" s="407"/>
      <c r="F36" s="416"/>
      <c r="G36" s="417"/>
    </row>
    <row r="37" spans="1:7" ht="12.75">
      <c r="A37" s="401"/>
      <c r="B37" s="404"/>
      <c r="C37" s="414" t="s">
        <v>384</v>
      </c>
      <c r="D37" s="415"/>
      <c r="E37" s="407"/>
      <c r="F37" s="416"/>
      <c r="G37" s="417"/>
    </row>
    <row r="38" spans="1:7" ht="13.5" thickBot="1">
      <c r="A38" s="401"/>
      <c r="B38" s="404"/>
      <c r="C38" s="418" t="s">
        <v>385</v>
      </c>
      <c r="D38" s="419"/>
      <c r="E38" s="407"/>
      <c r="F38" s="416"/>
      <c r="G38" s="417"/>
    </row>
    <row r="39" spans="1:7" ht="12.75">
      <c r="A39" s="401"/>
      <c r="B39" s="404"/>
      <c r="C39" s="404"/>
      <c r="D39" s="402"/>
      <c r="E39" s="383"/>
      <c r="F39" s="412"/>
      <c r="G39" s="413"/>
    </row>
    <row r="40" spans="1:7" ht="12.75">
      <c r="A40" s="401"/>
      <c r="B40" s="404"/>
      <c r="C40" s="404"/>
      <c r="D40" s="407" t="s">
        <v>386</v>
      </c>
      <c r="E40" s="383"/>
      <c r="F40" s="420"/>
      <c r="G40" s="421"/>
    </row>
  </sheetData>
  <printOptions gridLines="1"/>
  <pageMargins left="0.56" right="0.49" top="0.72" bottom="1" header="0.5" footer="0.5"/>
  <pageSetup fitToHeight="1" fitToWidth="1" horizontalDpi="600" verticalDpi="600" orientation="landscape" scale="74" r:id="rId1"/>
  <headerFooter alignWithMargins="0">
    <oddFooter>&amp;L&amp;F &amp;C&amp;A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8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customWidth="1"/>
    <col min="2" max="2" width="10.140625" style="89" bestFit="1" customWidth="1"/>
    <col min="3" max="3" width="11.7109375" style="89" customWidth="1"/>
    <col min="4" max="4" width="11.140625" style="106" customWidth="1"/>
    <col min="5" max="5" width="14.00390625" style="106" bestFit="1" customWidth="1"/>
    <col min="6" max="6" width="12.28125" style="106" customWidth="1"/>
    <col min="7" max="7" width="11.7109375" style="0" customWidth="1"/>
  </cols>
  <sheetData>
    <row r="1" ht="13.5" thickBot="1"/>
    <row r="2" spans="1:7" s="39" customFormat="1" ht="12.75">
      <c r="A2" s="215" t="s">
        <v>167</v>
      </c>
      <c r="B2" s="216" t="s">
        <v>100</v>
      </c>
      <c r="C2" s="216" t="s">
        <v>168</v>
      </c>
      <c r="D2" s="234" t="s">
        <v>169</v>
      </c>
      <c r="E2" s="234" t="s">
        <v>100</v>
      </c>
      <c r="F2" s="234" t="s">
        <v>254</v>
      </c>
      <c r="G2" s="216" t="s">
        <v>289</v>
      </c>
    </row>
    <row r="3" spans="1:7" s="39" customFormat="1" ht="12.75">
      <c r="A3" s="217"/>
      <c r="B3" s="218" t="s">
        <v>170</v>
      </c>
      <c r="C3" s="218" t="s">
        <v>171</v>
      </c>
      <c r="D3" s="235" t="s">
        <v>172</v>
      </c>
      <c r="E3" s="235" t="s">
        <v>173</v>
      </c>
      <c r="F3" s="235" t="s">
        <v>173</v>
      </c>
      <c r="G3" s="235" t="s">
        <v>173</v>
      </c>
    </row>
    <row r="4" spans="1:7" s="39" customFormat="1" ht="13.5" thickBot="1">
      <c r="A4" s="219"/>
      <c r="B4" s="220"/>
      <c r="C4" s="220"/>
      <c r="D4" s="236"/>
      <c r="E4" s="180" t="s">
        <v>70</v>
      </c>
      <c r="F4" s="180" t="s">
        <v>67</v>
      </c>
      <c r="G4" s="181" t="s">
        <v>65</v>
      </c>
    </row>
    <row r="5" spans="1:7" ht="13.5" customHeight="1" thickBot="1">
      <c r="A5" s="281" t="s">
        <v>245</v>
      </c>
      <c r="B5" s="282"/>
      <c r="C5" s="283"/>
      <c r="D5" s="284"/>
      <c r="E5" s="284"/>
      <c r="F5" s="285"/>
      <c r="G5" s="286"/>
    </row>
    <row r="6" spans="1:7" ht="12.75">
      <c r="A6" s="256"/>
      <c r="B6" s="257"/>
      <c r="C6" s="257"/>
      <c r="D6" s="258"/>
      <c r="E6" s="258"/>
      <c r="F6" s="258"/>
      <c r="G6" s="257"/>
    </row>
    <row r="7" spans="1:7" ht="12.75">
      <c r="A7" s="246" t="s">
        <v>255</v>
      </c>
      <c r="B7" s="247"/>
      <c r="C7" s="247"/>
      <c r="D7" s="248"/>
      <c r="E7" s="248"/>
      <c r="F7" s="248"/>
      <c r="G7" s="247">
        <v>400</v>
      </c>
    </row>
    <row r="8" spans="1:7" ht="12.75">
      <c r="A8" s="287" t="s">
        <v>257</v>
      </c>
      <c r="B8" s="247"/>
      <c r="C8" s="247"/>
      <c r="D8" s="248"/>
      <c r="E8" s="248"/>
      <c r="F8" s="248">
        <v>120</v>
      </c>
      <c r="G8" s="247"/>
    </row>
    <row r="9" spans="1:7" ht="12.75">
      <c r="A9" s="287" t="s">
        <v>258</v>
      </c>
      <c r="B9" s="247"/>
      <c r="C9" s="247"/>
      <c r="D9" s="248"/>
      <c r="E9" s="248"/>
      <c r="F9" s="248">
        <v>160</v>
      </c>
      <c r="G9" s="247"/>
    </row>
    <row r="10" spans="1:7" ht="12.75">
      <c r="A10" s="287" t="s">
        <v>259</v>
      </c>
      <c r="B10" s="247"/>
      <c r="C10" s="247"/>
      <c r="D10" s="248"/>
      <c r="E10" s="248"/>
      <c r="F10" s="248">
        <v>160</v>
      </c>
      <c r="G10" s="247"/>
    </row>
    <row r="11" spans="1:7" ht="12.75">
      <c r="A11" s="287" t="s">
        <v>260</v>
      </c>
      <c r="B11" s="247"/>
      <c r="C11" s="247"/>
      <c r="D11" s="248"/>
      <c r="E11" s="248"/>
      <c r="F11" s="248">
        <v>80</v>
      </c>
      <c r="G11" s="247"/>
    </row>
    <row r="12" spans="1:7" ht="12.75">
      <c r="A12" s="287" t="s">
        <v>279</v>
      </c>
      <c r="B12" s="247"/>
      <c r="C12" s="247"/>
      <c r="D12" s="248"/>
      <c r="E12" s="248"/>
      <c r="F12" s="248">
        <v>80</v>
      </c>
      <c r="G12" s="247"/>
    </row>
    <row r="13" spans="1:7" ht="12.75">
      <c r="A13" s="287"/>
      <c r="B13" s="247"/>
      <c r="C13" s="247"/>
      <c r="D13" s="248"/>
      <c r="E13" s="248"/>
      <c r="F13" s="248"/>
      <c r="G13" s="247"/>
    </row>
    <row r="14" spans="1:7" ht="12.75">
      <c r="A14" s="287" t="s">
        <v>262</v>
      </c>
      <c r="B14" s="247"/>
      <c r="C14" s="247"/>
      <c r="D14" s="248"/>
      <c r="E14" s="248"/>
      <c r="F14" s="248">
        <v>240</v>
      </c>
      <c r="G14" s="247"/>
    </row>
    <row r="15" spans="1:7" ht="12.75">
      <c r="A15" s="287" t="s">
        <v>261</v>
      </c>
      <c r="B15" s="247"/>
      <c r="C15" s="247"/>
      <c r="D15" s="248"/>
      <c r="E15" s="248"/>
      <c r="F15" s="248">
        <v>240</v>
      </c>
      <c r="G15" s="247"/>
    </row>
    <row r="16" spans="1:7" ht="12.75">
      <c r="A16" s="287"/>
      <c r="B16" s="247"/>
      <c r="C16" s="247"/>
      <c r="D16" s="248"/>
      <c r="E16" s="248"/>
      <c r="F16" s="248"/>
      <c r="G16" s="247"/>
    </row>
    <row r="17" spans="1:7" ht="12.75">
      <c r="A17" s="290" t="s">
        <v>268</v>
      </c>
      <c r="B17" s="247">
        <v>25</v>
      </c>
      <c r="C17" s="247">
        <v>3</v>
      </c>
      <c r="D17" s="248">
        <v>8</v>
      </c>
      <c r="E17" s="248">
        <f>D17*C17*B17</f>
        <v>600</v>
      </c>
      <c r="F17" s="248"/>
      <c r="G17" s="247"/>
    </row>
    <row r="18" spans="1:7" ht="12.75">
      <c r="A18" s="290" t="s">
        <v>269</v>
      </c>
      <c r="B18" s="247">
        <v>20</v>
      </c>
      <c r="C18" s="247">
        <v>3</v>
      </c>
      <c r="D18" s="248">
        <v>8</v>
      </c>
      <c r="E18" s="248">
        <f>D18*C18*B18</f>
        <v>480</v>
      </c>
      <c r="F18" s="248"/>
      <c r="G18" s="247"/>
    </row>
    <row r="19" spans="1:7" ht="13.5" thickBot="1">
      <c r="A19" s="246"/>
      <c r="B19" s="247"/>
      <c r="C19" s="247"/>
      <c r="D19" s="248"/>
      <c r="E19" s="248"/>
      <c r="F19" s="248"/>
      <c r="G19" s="247"/>
    </row>
    <row r="20" spans="1:7" ht="12.75">
      <c r="A20" s="246"/>
      <c r="B20" s="247"/>
      <c r="C20" s="247"/>
      <c r="D20" s="248"/>
      <c r="E20" s="253">
        <f>SUM(E7:E19)</f>
        <v>1080</v>
      </c>
      <c r="F20" s="253">
        <f>SUM(F7:F19)</f>
        <v>1080</v>
      </c>
      <c r="G20" s="252">
        <f>SUM(G7:G19)</f>
        <v>400</v>
      </c>
    </row>
    <row r="21" spans="1:7" ht="13.5" thickBot="1">
      <c r="A21" s="259"/>
      <c r="B21" s="260"/>
      <c r="C21" s="260"/>
      <c r="D21" s="261"/>
      <c r="E21" s="250">
        <f>E20*G34</f>
        <v>97588.8</v>
      </c>
      <c r="F21" s="250">
        <f>F20*G31</f>
        <v>134946</v>
      </c>
      <c r="G21" s="316">
        <f>G20*G28</f>
        <v>74108</v>
      </c>
    </row>
    <row r="22" ht="13.5" thickBot="1">
      <c r="G22" s="255"/>
    </row>
    <row r="23" spans="1:7" s="39" customFormat="1" ht="13.5" thickBot="1">
      <c r="A23" s="215" t="s">
        <v>167</v>
      </c>
      <c r="B23" s="216" t="s">
        <v>100</v>
      </c>
      <c r="C23" s="216" t="s">
        <v>168</v>
      </c>
      <c r="D23" s="234" t="s">
        <v>169</v>
      </c>
      <c r="E23" s="305" t="s">
        <v>100</v>
      </c>
      <c r="F23" s="313"/>
      <c r="G23" s="276">
        <f>(F21+E21+G21)/1000</f>
        <v>306.64279999999997</v>
      </c>
    </row>
    <row r="24" spans="1:6" s="39" customFormat="1" ht="12.75">
      <c r="A24" s="217"/>
      <c r="B24" s="218" t="s">
        <v>170</v>
      </c>
      <c r="C24" s="218" t="s">
        <v>229</v>
      </c>
      <c r="D24" s="235" t="s">
        <v>172</v>
      </c>
      <c r="E24" s="306" t="s">
        <v>173</v>
      </c>
      <c r="F24" s="313"/>
    </row>
    <row r="25" spans="1:6" s="39" customFormat="1" ht="13.5" thickBot="1">
      <c r="A25" s="219"/>
      <c r="B25" s="220"/>
      <c r="C25" s="220"/>
      <c r="D25" s="236"/>
      <c r="E25" s="307" t="s">
        <v>70</v>
      </c>
      <c r="F25" s="313"/>
    </row>
    <row r="26" spans="1:6" ht="13.5" thickBot="1">
      <c r="A26" s="243" t="s">
        <v>238</v>
      </c>
      <c r="B26" s="300"/>
      <c r="C26" s="300"/>
      <c r="D26" s="301"/>
      <c r="E26" s="301"/>
      <c r="F26" s="314"/>
    </row>
    <row r="27" spans="1:7" ht="13.5" customHeight="1" thickBot="1">
      <c r="A27" s="240" t="s">
        <v>175</v>
      </c>
      <c r="B27" s="241" t="s">
        <v>242</v>
      </c>
      <c r="C27" s="241" t="s">
        <v>243</v>
      </c>
      <c r="D27" s="242" t="s">
        <v>244</v>
      </c>
      <c r="E27" s="308" t="s">
        <v>45</v>
      </c>
      <c r="F27" s="177" t="s">
        <v>64</v>
      </c>
      <c r="G27" s="178"/>
    </row>
    <row r="28" spans="1:7" ht="12.75">
      <c r="A28" s="116" t="s">
        <v>251</v>
      </c>
      <c r="B28" s="247">
        <v>20</v>
      </c>
      <c r="C28" s="247">
        <v>2</v>
      </c>
      <c r="D28" s="248">
        <v>8</v>
      </c>
      <c r="E28" s="309">
        <f aca="true" t="shared" si="0" ref="E28:E33">D28*C28*B28</f>
        <v>320</v>
      </c>
      <c r="F28" s="179" t="s">
        <v>65</v>
      </c>
      <c r="G28" s="238">
        <v>185.27</v>
      </c>
    </row>
    <row r="29" spans="1:7" ht="12.75">
      <c r="A29" s="116" t="s">
        <v>248</v>
      </c>
      <c r="B29" s="247">
        <v>50</v>
      </c>
      <c r="C29" s="247">
        <v>2</v>
      </c>
      <c r="D29" s="248">
        <v>8</v>
      </c>
      <c r="E29" s="309">
        <f t="shared" si="0"/>
        <v>800</v>
      </c>
      <c r="F29" s="180" t="s">
        <v>71</v>
      </c>
      <c r="G29" s="238">
        <v>165.16</v>
      </c>
    </row>
    <row r="30" spans="1:7" ht="12.75">
      <c r="A30" s="116" t="s">
        <v>247</v>
      </c>
      <c r="B30" s="247">
        <v>72</v>
      </c>
      <c r="C30" s="247">
        <v>2</v>
      </c>
      <c r="D30" s="248">
        <v>8</v>
      </c>
      <c r="E30" s="309">
        <f t="shared" si="0"/>
        <v>1152</v>
      </c>
      <c r="F30" s="180" t="s">
        <v>66</v>
      </c>
      <c r="G30" s="238">
        <v>175.71</v>
      </c>
    </row>
    <row r="31" spans="1:7" ht="12.75">
      <c r="A31" s="116" t="s">
        <v>285</v>
      </c>
      <c r="B31" s="247">
        <v>40</v>
      </c>
      <c r="C31" s="247">
        <v>2</v>
      </c>
      <c r="D31" s="248">
        <v>8</v>
      </c>
      <c r="E31" s="309">
        <f t="shared" si="0"/>
        <v>640</v>
      </c>
      <c r="F31" s="180" t="s">
        <v>67</v>
      </c>
      <c r="G31" s="238">
        <v>124.95</v>
      </c>
    </row>
    <row r="32" spans="1:7" ht="12.75">
      <c r="A32" s="116" t="s">
        <v>286</v>
      </c>
      <c r="B32" s="247">
        <v>40</v>
      </c>
      <c r="C32" s="247">
        <v>2</v>
      </c>
      <c r="D32" s="248">
        <v>8</v>
      </c>
      <c r="E32" s="309">
        <f t="shared" si="0"/>
        <v>640</v>
      </c>
      <c r="F32" s="180" t="s">
        <v>68</v>
      </c>
      <c r="G32" s="238">
        <v>145.16</v>
      </c>
    </row>
    <row r="33" spans="1:7" ht="12.75">
      <c r="A33" s="116" t="s">
        <v>287</v>
      </c>
      <c r="B33" s="247">
        <v>5</v>
      </c>
      <c r="C33" s="247">
        <v>2</v>
      </c>
      <c r="D33" s="248">
        <v>8</v>
      </c>
      <c r="E33" s="309">
        <f t="shared" si="0"/>
        <v>80</v>
      </c>
      <c r="F33" s="180" t="s">
        <v>69</v>
      </c>
      <c r="G33" s="238">
        <v>119.23</v>
      </c>
    </row>
    <row r="34" spans="1:7" ht="13.5" thickBot="1">
      <c r="A34" s="116"/>
      <c r="B34" s="260"/>
      <c r="C34" s="260"/>
      <c r="D34" s="261"/>
      <c r="E34" s="310"/>
      <c r="F34" s="180" t="s">
        <v>70</v>
      </c>
      <c r="G34" s="238">
        <v>90.36</v>
      </c>
    </row>
    <row r="35" spans="1:7" ht="13.5" customHeight="1" thickBot="1">
      <c r="A35" s="240" t="s">
        <v>204</v>
      </c>
      <c r="B35" s="241" t="s">
        <v>242</v>
      </c>
      <c r="C35" s="241" t="s">
        <v>243</v>
      </c>
      <c r="D35" s="242" t="s">
        <v>244</v>
      </c>
      <c r="E35" s="308" t="s">
        <v>45</v>
      </c>
      <c r="F35" s="181" t="s">
        <v>21</v>
      </c>
      <c r="G35" s="239">
        <v>1.281</v>
      </c>
    </row>
    <row r="36" spans="1:6" ht="12.75">
      <c r="A36" s="116" t="s">
        <v>202</v>
      </c>
      <c r="B36" s="247">
        <v>5</v>
      </c>
      <c r="C36" s="247">
        <v>4</v>
      </c>
      <c r="D36" s="248">
        <v>8</v>
      </c>
      <c r="E36" s="309">
        <f aca="true" t="shared" si="1" ref="E36:E43">D36*C36*B36</f>
        <v>160</v>
      </c>
      <c r="F36" s="314"/>
    </row>
    <row r="37" spans="1:6" ht="12.75">
      <c r="A37" s="116" t="s">
        <v>203</v>
      </c>
      <c r="B37" s="247">
        <v>10</v>
      </c>
      <c r="C37" s="247">
        <v>5</v>
      </c>
      <c r="D37" s="248">
        <v>8</v>
      </c>
      <c r="E37" s="309">
        <f t="shared" si="1"/>
        <v>400</v>
      </c>
      <c r="F37" s="314"/>
    </row>
    <row r="38" spans="1:6" ht="12.75">
      <c r="A38" s="116" t="s">
        <v>200</v>
      </c>
      <c r="B38" s="247">
        <v>3</v>
      </c>
      <c r="C38" s="247">
        <v>4</v>
      </c>
      <c r="D38" s="248">
        <v>8</v>
      </c>
      <c r="E38" s="309">
        <f t="shared" si="1"/>
        <v>96</v>
      </c>
      <c r="F38" s="314"/>
    </row>
    <row r="39" spans="1:6" ht="12.75">
      <c r="A39" s="116" t="s">
        <v>239</v>
      </c>
      <c r="B39" s="247">
        <v>2</v>
      </c>
      <c r="C39" s="247">
        <v>4</v>
      </c>
      <c r="D39" s="248">
        <v>8</v>
      </c>
      <c r="E39" s="309">
        <f t="shared" si="1"/>
        <v>64</v>
      </c>
      <c r="F39" s="314"/>
    </row>
    <row r="40" spans="1:6" ht="12.75">
      <c r="A40" s="116" t="s">
        <v>234</v>
      </c>
      <c r="B40" s="247">
        <v>8</v>
      </c>
      <c r="C40" s="247">
        <v>1</v>
      </c>
      <c r="D40" s="248">
        <v>8</v>
      </c>
      <c r="E40" s="309">
        <f t="shared" si="1"/>
        <v>64</v>
      </c>
      <c r="F40" s="314"/>
    </row>
    <row r="41" spans="1:6" ht="12.75">
      <c r="A41" s="116" t="s">
        <v>235</v>
      </c>
      <c r="B41" s="247">
        <v>1</v>
      </c>
      <c r="C41" s="247">
        <v>4</v>
      </c>
      <c r="D41" s="248">
        <v>8</v>
      </c>
      <c r="E41" s="309">
        <f t="shared" si="1"/>
        <v>32</v>
      </c>
      <c r="F41" s="314"/>
    </row>
    <row r="42" spans="1:6" ht="12.75">
      <c r="A42" s="116" t="s">
        <v>237</v>
      </c>
      <c r="B42" s="247">
        <v>2</v>
      </c>
      <c r="C42" s="247">
        <v>2</v>
      </c>
      <c r="D42" s="248">
        <v>8</v>
      </c>
      <c r="E42" s="309">
        <f t="shared" si="1"/>
        <v>32</v>
      </c>
      <c r="F42" s="314"/>
    </row>
    <row r="43" spans="1:6" ht="12.75">
      <c r="A43" s="116" t="s">
        <v>249</v>
      </c>
      <c r="B43" s="247">
        <v>1</v>
      </c>
      <c r="C43" s="247">
        <v>2</v>
      </c>
      <c r="D43" s="248">
        <v>8</v>
      </c>
      <c r="E43" s="309">
        <f t="shared" si="1"/>
        <v>16</v>
      </c>
      <c r="F43" s="314"/>
    </row>
    <row r="44" spans="1:6" ht="13.5" thickBot="1">
      <c r="A44" s="116"/>
      <c r="B44" s="247"/>
      <c r="C44" s="247"/>
      <c r="D44" s="248"/>
      <c r="E44" s="309"/>
      <c r="F44" s="314"/>
    </row>
    <row r="45" spans="1:6" ht="13.5" customHeight="1">
      <c r="A45" s="240" t="s">
        <v>205</v>
      </c>
      <c r="B45" s="241" t="s">
        <v>242</v>
      </c>
      <c r="C45" s="241" t="s">
        <v>243</v>
      </c>
      <c r="D45" s="242" t="s">
        <v>244</v>
      </c>
      <c r="E45" s="308" t="s">
        <v>45</v>
      </c>
      <c r="F45" s="313"/>
    </row>
    <row r="46" spans="1:6" ht="12.75">
      <c r="A46" s="116" t="s">
        <v>206</v>
      </c>
      <c r="B46" s="247">
        <v>5</v>
      </c>
      <c r="C46" s="247">
        <v>4</v>
      </c>
      <c r="D46" s="248">
        <v>8</v>
      </c>
      <c r="E46" s="309">
        <f aca="true" t="shared" si="2" ref="E46:E53">D46*C46*B46</f>
        <v>160</v>
      </c>
      <c r="F46" s="314"/>
    </row>
    <row r="47" spans="1:6" ht="12.75">
      <c r="A47" s="116" t="s">
        <v>207</v>
      </c>
      <c r="B47" s="247">
        <v>5</v>
      </c>
      <c r="C47" s="247">
        <v>5</v>
      </c>
      <c r="D47" s="248">
        <v>8</v>
      </c>
      <c r="E47" s="309">
        <f t="shared" si="2"/>
        <v>200</v>
      </c>
      <c r="F47" s="314"/>
    </row>
    <row r="48" spans="1:6" ht="12.75">
      <c r="A48" s="116" t="s">
        <v>200</v>
      </c>
      <c r="B48" s="247">
        <v>3</v>
      </c>
      <c r="C48" s="247">
        <v>4</v>
      </c>
      <c r="D48" s="248">
        <v>8</v>
      </c>
      <c r="E48" s="309">
        <f t="shared" si="2"/>
        <v>96</v>
      </c>
      <c r="F48" s="314"/>
    </row>
    <row r="49" spans="1:6" ht="12.75">
      <c r="A49" s="116" t="s">
        <v>239</v>
      </c>
      <c r="B49" s="247">
        <v>2</v>
      </c>
      <c r="C49" s="247">
        <v>4</v>
      </c>
      <c r="D49" s="248">
        <v>8</v>
      </c>
      <c r="E49" s="309">
        <f t="shared" si="2"/>
        <v>64</v>
      </c>
      <c r="F49" s="314"/>
    </row>
    <row r="50" spans="1:6" ht="12.75">
      <c r="A50" s="116" t="s">
        <v>234</v>
      </c>
      <c r="B50" s="247">
        <v>8</v>
      </c>
      <c r="C50" s="247">
        <v>1</v>
      </c>
      <c r="D50" s="248">
        <v>8</v>
      </c>
      <c r="E50" s="309">
        <f t="shared" si="2"/>
        <v>64</v>
      </c>
      <c r="F50" s="314"/>
    </row>
    <row r="51" spans="1:6" ht="12.75">
      <c r="A51" s="116" t="s">
        <v>240</v>
      </c>
      <c r="B51" s="247">
        <v>1</v>
      </c>
      <c r="C51" s="247">
        <v>4</v>
      </c>
      <c r="D51" s="248">
        <v>8</v>
      </c>
      <c r="E51" s="309">
        <f t="shared" si="2"/>
        <v>32</v>
      </c>
      <c r="F51" s="314"/>
    </row>
    <row r="52" spans="1:6" ht="12.75">
      <c r="A52" s="116" t="s">
        <v>237</v>
      </c>
      <c r="B52" s="247">
        <v>2</v>
      </c>
      <c r="C52" s="247">
        <v>2</v>
      </c>
      <c r="D52" s="248">
        <v>8</v>
      </c>
      <c r="E52" s="309">
        <f t="shared" si="2"/>
        <v>32</v>
      </c>
      <c r="F52" s="314"/>
    </row>
    <row r="53" spans="1:6" ht="12.75">
      <c r="A53" s="116" t="s">
        <v>249</v>
      </c>
      <c r="B53" s="247">
        <v>1</v>
      </c>
      <c r="C53" s="247">
        <v>2</v>
      </c>
      <c r="D53" s="248">
        <v>8</v>
      </c>
      <c r="E53" s="309">
        <f t="shared" si="2"/>
        <v>16</v>
      </c>
      <c r="F53" s="314"/>
    </row>
    <row r="54" spans="1:6" ht="13.5" thickBot="1">
      <c r="A54" s="116"/>
      <c r="B54" s="247"/>
      <c r="C54" s="247"/>
      <c r="D54" s="248"/>
      <c r="E54" s="309"/>
      <c r="F54" s="314"/>
    </row>
    <row r="55" spans="1:6" ht="13.5" customHeight="1">
      <c r="A55" s="240" t="s">
        <v>209</v>
      </c>
      <c r="B55" s="241" t="s">
        <v>242</v>
      </c>
      <c r="C55" s="241" t="s">
        <v>243</v>
      </c>
      <c r="D55" s="242" t="s">
        <v>244</v>
      </c>
      <c r="E55" s="308" t="s">
        <v>45</v>
      </c>
      <c r="F55" s="313"/>
    </row>
    <row r="56" spans="1:6" ht="12.75">
      <c r="A56" s="116" t="s">
        <v>208</v>
      </c>
      <c r="B56" s="247">
        <v>5</v>
      </c>
      <c r="C56" s="247">
        <v>4</v>
      </c>
      <c r="D56" s="248">
        <v>8</v>
      </c>
      <c r="E56" s="309">
        <f aca="true" t="shared" si="3" ref="E56:E63">D56*C56*B56</f>
        <v>160</v>
      </c>
      <c r="F56" s="314"/>
    </row>
    <row r="57" spans="1:6" ht="12.75">
      <c r="A57" s="116" t="s">
        <v>210</v>
      </c>
      <c r="B57" s="247">
        <v>5</v>
      </c>
      <c r="C57" s="247">
        <v>5</v>
      </c>
      <c r="D57" s="248">
        <v>8</v>
      </c>
      <c r="E57" s="309">
        <f t="shared" si="3"/>
        <v>200</v>
      </c>
      <c r="F57" s="314"/>
    </row>
    <row r="58" spans="1:6" ht="12.75">
      <c r="A58" s="116" t="s">
        <v>200</v>
      </c>
      <c r="B58" s="247">
        <v>3</v>
      </c>
      <c r="C58" s="247">
        <v>4</v>
      </c>
      <c r="D58" s="248">
        <v>8</v>
      </c>
      <c r="E58" s="309">
        <f t="shared" si="3"/>
        <v>96</v>
      </c>
      <c r="F58" s="314"/>
    </row>
    <row r="59" spans="1:6" ht="12.75">
      <c r="A59" s="116" t="s">
        <v>239</v>
      </c>
      <c r="B59" s="247">
        <v>2</v>
      </c>
      <c r="C59" s="247">
        <v>4</v>
      </c>
      <c r="D59" s="248">
        <v>8</v>
      </c>
      <c r="E59" s="309">
        <f t="shared" si="3"/>
        <v>64</v>
      </c>
      <c r="F59" s="314"/>
    </row>
    <row r="60" spans="1:6" ht="12.75">
      <c r="A60" s="116" t="s">
        <v>234</v>
      </c>
      <c r="B60" s="247">
        <v>8</v>
      </c>
      <c r="C60" s="247">
        <v>1</v>
      </c>
      <c r="D60" s="248">
        <v>8</v>
      </c>
      <c r="E60" s="309">
        <f t="shared" si="3"/>
        <v>64</v>
      </c>
      <c r="F60" s="314"/>
    </row>
    <row r="61" spans="1:6" ht="12.75">
      <c r="A61" s="116" t="s">
        <v>236</v>
      </c>
      <c r="B61" s="247">
        <v>1</v>
      </c>
      <c r="C61" s="247">
        <v>4</v>
      </c>
      <c r="D61" s="248">
        <v>8</v>
      </c>
      <c r="E61" s="309">
        <f t="shared" si="3"/>
        <v>32</v>
      </c>
      <c r="F61" s="314"/>
    </row>
    <row r="62" spans="1:6" ht="12.75">
      <c r="A62" s="116" t="s">
        <v>237</v>
      </c>
      <c r="B62" s="247">
        <v>2</v>
      </c>
      <c r="C62" s="247">
        <v>2</v>
      </c>
      <c r="D62" s="248">
        <v>8</v>
      </c>
      <c r="E62" s="309">
        <f t="shared" si="3"/>
        <v>32</v>
      </c>
      <c r="F62" s="314"/>
    </row>
    <row r="63" spans="1:6" ht="12.75">
      <c r="A63" s="116" t="s">
        <v>249</v>
      </c>
      <c r="B63" s="247">
        <v>1</v>
      </c>
      <c r="C63" s="247">
        <v>2</v>
      </c>
      <c r="D63" s="248">
        <v>8</v>
      </c>
      <c r="E63" s="309">
        <f t="shared" si="3"/>
        <v>16</v>
      </c>
      <c r="F63" s="314"/>
    </row>
    <row r="64" spans="1:6" ht="13.5" thickBot="1">
      <c r="A64" s="116"/>
      <c r="B64" s="247"/>
      <c r="C64" s="247"/>
      <c r="D64" s="248"/>
      <c r="E64" s="309"/>
      <c r="F64" s="314"/>
    </row>
    <row r="65" spans="1:6" ht="13.5" customHeight="1">
      <c r="A65" s="240" t="s">
        <v>211</v>
      </c>
      <c r="B65" s="241" t="s">
        <v>242</v>
      </c>
      <c r="C65" s="241" t="s">
        <v>243</v>
      </c>
      <c r="D65" s="242" t="s">
        <v>244</v>
      </c>
      <c r="E65" s="308" t="s">
        <v>45</v>
      </c>
      <c r="F65" s="313"/>
    </row>
    <row r="66" spans="1:6" ht="12.75">
      <c r="A66" s="116" t="s">
        <v>212</v>
      </c>
      <c r="B66" s="247">
        <v>5</v>
      </c>
      <c r="C66" s="247">
        <v>4</v>
      </c>
      <c r="D66" s="248">
        <v>8</v>
      </c>
      <c r="E66" s="309">
        <f aca="true" t="shared" si="4" ref="E66:E73">D66*C66*B66</f>
        <v>160</v>
      </c>
      <c r="F66" s="314"/>
    </row>
    <row r="67" spans="1:6" ht="12.75">
      <c r="A67" s="116" t="s">
        <v>213</v>
      </c>
      <c r="B67" s="247">
        <v>5</v>
      </c>
      <c r="C67" s="247">
        <v>5</v>
      </c>
      <c r="D67" s="248">
        <v>8</v>
      </c>
      <c r="E67" s="309">
        <f t="shared" si="4"/>
        <v>200</v>
      </c>
      <c r="F67" s="314"/>
    </row>
    <row r="68" spans="1:6" ht="12.75">
      <c r="A68" s="116" t="s">
        <v>200</v>
      </c>
      <c r="B68" s="247">
        <v>3</v>
      </c>
      <c r="C68" s="247">
        <v>4</v>
      </c>
      <c r="D68" s="248">
        <v>8</v>
      </c>
      <c r="E68" s="309">
        <f t="shared" si="4"/>
        <v>96</v>
      </c>
      <c r="F68" s="314"/>
    </row>
    <row r="69" spans="1:6" ht="12.75">
      <c r="A69" s="116" t="s">
        <v>239</v>
      </c>
      <c r="B69" s="247">
        <v>2</v>
      </c>
      <c r="C69" s="247">
        <v>4</v>
      </c>
      <c r="D69" s="248">
        <v>8</v>
      </c>
      <c r="E69" s="309">
        <f t="shared" si="4"/>
        <v>64</v>
      </c>
      <c r="F69" s="314"/>
    </row>
    <row r="70" spans="1:6" ht="12.75">
      <c r="A70" s="116" t="s">
        <v>234</v>
      </c>
      <c r="B70" s="247">
        <v>8</v>
      </c>
      <c r="C70" s="247">
        <v>1</v>
      </c>
      <c r="D70" s="248">
        <v>8</v>
      </c>
      <c r="E70" s="309">
        <f t="shared" si="4"/>
        <v>64</v>
      </c>
      <c r="F70" s="314"/>
    </row>
    <row r="71" spans="1:6" ht="12.75">
      <c r="A71" s="116" t="s">
        <v>241</v>
      </c>
      <c r="B71" s="247">
        <v>1</v>
      </c>
      <c r="C71" s="247">
        <v>2</v>
      </c>
      <c r="D71" s="248">
        <v>8</v>
      </c>
      <c r="E71" s="309">
        <f t="shared" si="4"/>
        <v>16</v>
      </c>
      <c r="F71" s="314"/>
    </row>
    <row r="72" spans="1:6" ht="12.75">
      <c r="A72" s="116" t="s">
        <v>237</v>
      </c>
      <c r="B72" s="247">
        <v>2</v>
      </c>
      <c r="C72" s="247">
        <v>2</v>
      </c>
      <c r="D72" s="248">
        <v>8</v>
      </c>
      <c r="E72" s="309">
        <f t="shared" si="4"/>
        <v>32</v>
      </c>
      <c r="F72" s="314"/>
    </row>
    <row r="73" spans="1:6" ht="12.75">
      <c r="A73" s="116" t="s">
        <v>249</v>
      </c>
      <c r="B73" s="247">
        <v>1</v>
      </c>
      <c r="C73" s="247">
        <v>2</v>
      </c>
      <c r="D73" s="248">
        <v>8</v>
      </c>
      <c r="E73" s="309">
        <f t="shared" si="4"/>
        <v>16</v>
      </c>
      <c r="F73" s="314"/>
    </row>
    <row r="74" spans="1:6" ht="13.5" thickBot="1">
      <c r="A74" s="116"/>
      <c r="B74" s="247"/>
      <c r="C74" s="247"/>
      <c r="D74" s="248"/>
      <c r="E74" s="309"/>
      <c r="F74" s="314"/>
    </row>
    <row r="75" spans="1:6" ht="13.5" customHeight="1">
      <c r="A75" s="240" t="s">
        <v>214</v>
      </c>
      <c r="B75" s="241" t="s">
        <v>242</v>
      </c>
      <c r="C75" s="241" t="s">
        <v>243</v>
      </c>
      <c r="D75" s="242" t="s">
        <v>244</v>
      </c>
      <c r="E75" s="308" t="s">
        <v>45</v>
      </c>
      <c r="F75" s="313"/>
    </row>
    <row r="76" spans="1:6" ht="12.75">
      <c r="A76" s="116" t="s">
        <v>215</v>
      </c>
      <c r="B76" s="247">
        <v>5</v>
      </c>
      <c r="C76" s="247">
        <v>5</v>
      </c>
      <c r="D76" s="248">
        <v>8</v>
      </c>
      <c r="E76" s="309">
        <f aca="true" t="shared" si="5" ref="E76:E82">D76*C76*B76</f>
        <v>200</v>
      </c>
      <c r="F76" s="314"/>
    </row>
    <row r="77" spans="1:6" ht="12.75">
      <c r="A77" s="116" t="s">
        <v>230</v>
      </c>
      <c r="B77" s="247">
        <v>2</v>
      </c>
      <c r="C77" s="247">
        <v>2</v>
      </c>
      <c r="D77" s="248">
        <v>8</v>
      </c>
      <c r="E77" s="309">
        <f t="shared" si="5"/>
        <v>32</v>
      </c>
      <c r="F77" s="314"/>
    </row>
    <row r="78" spans="1:6" ht="12.75">
      <c r="A78" s="116" t="s">
        <v>200</v>
      </c>
      <c r="B78" s="247">
        <v>3</v>
      </c>
      <c r="C78" s="247">
        <v>4</v>
      </c>
      <c r="D78" s="248">
        <v>8</v>
      </c>
      <c r="E78" s="309">
        <f t="shared" si="5"/>
        <v>96</v>
      </c>
      <c r="F78" s="314"/>
    </row>
    <row r="79" spans="1:6" ht="12.75">
      <c r="A79" s="116" t="s">
        <v>231</v>
      </c>
      <c r="B79" s="247">
        <v>2</v>
      </c>
      <c r="C79" s="247">
        <v>4</v>
      </c>
      <c r="D79" s="248">
        <v>8</v>
      </c>
      <c r="E79" s="309">
        <f t="shared" si="5"/>
        <v>64</v>
      </c>
      <c r="F79" s="314"/>
    </row>
    <row r="80" spans="1:6" ht="12.75">
      <c r="A80" s="116" t="s">
        <v>234</v>
      </c>
      <c r="B80" s="247">
        <v>8</v>
      </c>
      <c r="C80" s="247">
        <v>1</v>
      </c>
      <c r="D80" s="248">
        <v>8</v>
      </c>
      <c r="E80" s="309">
        <f t="shared" si="5"/>
        <v>64</v>
      </c>
      <c r="F80" s="314"/>
    </row>
    <row r="81" spans="1:6" ht="12.75">
      <c r="A81" s="116" t="s">
        <v>216</v>
      </c>
      <c r="B81" s="247">
        <v>1</v>
      </c>
      <c r="C81" s="247">
        <v>2</v>
      </c>
      <c r="D81" s="248">
        <v>8</v>
      </c>
      <c r="E81" s="309">
        <f t="shared" si="5"/>
        <v>16</v>
      </c>
      <c r="F81" s="314"/>
    </row>
    <row r="82" spans="1:6" ht="12.75">
      <c r="A82" s="116" t="s">
        <v>217</v>
      </c>
      <c r="B82" s="247">
        <v>1</v>
      </c>
      <c r="C82" s="247">
        <v>2</v>
      </c>
      <c r="D82" s="248">
        <v>8</v>
      </c>
      <c r="E82" s="309">
        <f t="shared" si="5"/>
        <v>16</v>
      </c>
      <c r="F82" s="314"/>
    </row>
    <row r="83" spans="1:6" ht="13.5" thickBot="1">
      <c r="A83" s="116"/>
      <c r="B83" s="247"/>
      <c r="C83" s="247"/>
      <c r="D83" s="248"/>
      <c r="E83" s="309"/>
      <c r="F83" s="314"/>
    </row>
    <row r="84" spans="1:6" ht="13.5" thickBot="1">
      <c r="A84" s="278" t="s">
        <v>176</v>
      </c>
      <c r="B84" s="302"/>
      <c r="C84" s="302"/>
      <c r="D84" s="303"/>
      <c r="E84" s="311"/>
      <c r="F84" s="314"/>
    </row>
    <row r="85" spans="1:6" ht="13.5" customHeight="1">
      <c r="A85" s="240" t="s">
        <v>246</v>
      </c>
      <c r="B85" s="241" t="s">
        <v>242</v>
      </c>
      <c r="C85" s="241" t="s">
        <v>243</v>
      </c>
      <c r="D85" s="242" t="s">
        <v>244</v>
      </c>
      <c r="E85" s="308" t="s">
        <v>45</v>
      </c>
      <c r="F85" s="313"/>
    </row>
    <row r="86" spans="1:6" ht="12.75">
      <c r="A86" s="116" t="s">
        <v>252</v>
      </c>
      <c r="B86" s="279">
        <v>1</v>
      </c>
      <c r="C86" s="279">
        <v>5</v>
      </c>
      <c r="D86" s="280">
        <v>8</v>
      </c>
      <c r="E86" s="312">
        <f aca="true" t="shared" si="6" ref="E86:E108">D86*C86*B86</f>
        <v>40</v>
      </c>
      <c r="F86" s="314"/>
    </row>
    <row r="87" spans="1:6" ht="12.75">
      <c r="A87" s="116" t="s">
        <v>253</v>
      </c>
      <c r="B87" s="247">
        <v>5</v>
      </c>
      <c r="C87" s="247">
        <v>3</v>
      </c>
      <c r="D87" s="248">
        <v>8</v>
      </c>
      <c r="E87" s="312">
        <f t="shared" si="6"/>
        <v>120</v>
      </c>
      <c r="F87" s="314"/>
    </row>
    <row r="88" spans="1:6" ht="12.75">
      <c r="A88" s="116" t="s">
        <v>232</v>
      </c>
      <c r="B88" s="247">
        <v>2</v>
      </c>
      <c r="C88" s="247">
        <v>2</v>
      </c>
      <c r="D88" s="248">
        <v>8</v>
      </c>
      <c r="E88" s="309">
        <f t="shared" si="6"/>
        <v>32</v>
      </c>
      <c r="F88" s="314"/>
    </row>
    <row r="89" spans="1:6" ht="12.75">
      <c r="A89" s="116" t="s">
        <v>233</v>
      </c>
      <c r="B89" s="247">
        <v>5</v>
      </c>
      <c r="C89" s="247">
        <v>2</v>
      </c>
      <c r="D89" s="248">
        <v>8</v>
      </c>
      <c r="E89" s="309">
        <f t="shared" si="6"/>
        <v>80</v>
      </c>
      <c r="F89" s="314"/>
    </row>
    <row r="90" spans="1:6" ht="12.75">
      <c r="A90" s="116" t="s">
        <v>218</v>
      </c>
      <c r="B90" s="247">
        <v>5</v>
      </c>
      <c r="C90" s="247">
        <v>3</v>
      </c>
      <c r="D90" s="248">
        <v>8</v>
      </c>
      <c r="E90" s="309">
        <f t="shared" si="6"/>
        <v>120</v>
      </c>
      <c r="F90" s="314"/>
    </row>
    <row r="91" spans="1:6" ht="12.75">
      <c r="A91" s="116" t="s">
        <v>219</v>
      </c>
      <c r="B91" s="247">
        <v>1</v>
      </c>
      <c r="C91" s="247">
        <v>2</v>
      </c>
      <c r="D91" s="248">
        <v>8</v>
      </c>
      <c r="E91" s="309">
        <f t="shared" si="6"/>
        <v>16</v>
      </c>
      <c r="F91" s="314"/>
    </row>
    <row r="92" spans="1:6" ht="12.75">
      <c r="A92" s="116" t="s">
        <v>220</v>
      </c>
      <c r="B92" s="247">
        <v>5</v>
      </c>
      <c r="C92" s="247">
        <v>3</v>
      </c>
      <c r="D92" s="248">
        <v>8</v>
      </c>
      <c r="E92" s="309">
        <f t="shared" si="6"/>
        <v>120</v>
      </c>
      <c r="F92" s="314"/>
    </row>
    <row r="93" spans="1:6" ht="12.75">
      <c r="A93" s="116" t="s">
        <v>228</v>
      </c>
      <c r="B93" s="247">
        <v>1</v>
      </c>
      <c r="C93" s="247">
        <v>2</v>
      </c>
      <c r="D93" s="248">
        <v>8</v>
      </c>
      <c r="E93" s="309">
        <f t="shared" si="6"/>
        <v>16</v>
      </c>
      <c r="F93" s="314"/>
    </row>
    <row r="94" spans="1:6" ht="12.75">
      <c r="A94" s="116" t="s">
        <v>221</v>
      </c>
      <c r="B94" s="247">
        <v>1</v>
      </c>
      <c r="C94" s="247">
        <v>2</v>
      </c>
      <c r="D94" s="248">
        <v>8</v>
      </c>
      <c r="E94" s="309">
        <f t="shared" si="6"/>
        <v>16</v>
      </c>
      <c r="F94" s="314"/>
    </row>
    <row r="95" spans="1:6" ht="12.75">
      <c r="A95" s="116" t="s">
        <v>222</v>
      </c>
      <c r="B95" s="247">
        <v>5</v>
      </c>
      <c r="C95" s="247">
        <v>3</v>
      </c>
      <c r="D95" s="248">
        <v>8</v>
      </c>
      <c r="E95" s="309">
        <f t="shared" si="6"/>
        <v>120</v>
      </c>
      <c r="F95" s="314"/>
    </row>
    <row r="96" spans="1:6" ht="12.75">
      <c r="A96" s="116" t="s">
        <v>219</v>
      </c>
      <c r="B96" s="247">
        <v>1</v>
      </c>
      <c r="C96" s="247">
        <v>2</v>
      </c>
      <c r="D96" s="248">
        <v>8</v>
      </c>
      <c r="E96" s="309">
        <f t="shared" si="6"/>
        <v>16</v>
      </c>
      <c r="F96" s="314"/>
    </row>
    <row r="97" spans="1:6" ht="12.75">
      <c r="A97" s="116" t="s">
        <v>223</v>
      </c>
      <c r="B97" s="247">
        <v>5</v>
      </c>
      <c r="C97" s="247">
        <v>3</v>
      </c>
      <c r="D97" s="248">
        <v>8</v>
      </c>
      <c r="E97" s="309">
        <f t="shared" si="6"/>
        <v>120</v>
      </c>
      <c r="F97" s="314"/>
    </row>
    <row r="98" spans="1:6" ht="12.75">
      <c r="A98" s="116" t="s">
        <v>228</v>
      </c>
      <c r="B98" s="247">
        <v>1</v>
      </c>
      <c r="C98" s="247">
        <v>2</v>
      </c>
      <c r="D98" s="248">
        <v>8</v>
      </c>
      <c r="E98" s="309">
        <f t="shared" si="6"/>
        <v>16</v>
      </c>
      <c r="F98" s="314"/>
    </row>
    <row r="99" spans="1:6" ht="12.75">
      <c r="A99" s="116" t="s">
        <v>221</v>
      </c>
      <c r="B99" s="247">
        <v>1</v>
      </c>
      <c r="C99" s="247">
        <v>2</v>
      </c>
      <c r="D99" s="248">
        <v>8</v>
      </c>
      <c r="E99" s="309">
        <f t="shared" si="6"/>
        <v>16</v>
      </c>
      <c r="F99" s="314"/>
    </row>
    <row r="100" spans="1:6" ht="12.75">
      <c r="A100" s="116" t="s">
        <v>224</v>
      </c>
      <c r="B100" s="247">
        <v>5</v>
      </c>
      <c r="C100" s="247">
        <v>3</v>
      </c>
      <c r="D100" s="248">
        <v>8</v>
      </c>
      <c r="E100" s="309">
        <f t="shared" si="6"/>
        <v>120</v>
      </c>
      <c r="F100" s="314"/>
    </row>
    <row r="101" spans="1:6" ht="12.75">
      <c r="A101" s="116" t="s">
        <v>219</v>
      </c>
      <c r="B101" s="247">
        <v>1</v>
      </c>
      <c r="C101" s="247">
        <v>2</v>
      </c>
      <c r="D101" s="248">
        <v>8</v>
      </c>
      <c r="E101" s="309">
        <f t="shared" si="6"/>
        <v>16</v>
      </c>
      <c r="F101" s="314"/>
    </row>
    <row r="102" spans="1:6" ht="12.75">
      <c r="A102" s="116" t="s">
        <v>225</v>
      </c>
      <c r="B102" s="247">
        <v>5</v>
      </c>
      <c r="C102" s="247">
        <v>3</v>
      </c>
      <c r="D102" s="248">
        <v>8</v>
      </c>
      <c r="E102" s="309">
        <f t="shared" si="6"/>
        <v>120</v>
      </c>
      <c r="F102" s="314"/>
    </row>
    <row r="103" spans="1:6" ht="12.75">
      <c r="A103" s="116" t="s">
        <v>228</v>
      </c>
      <c r="B103" s="247">
        <v>1</v>
      </c>
      <c r="C103" s="247">
        <v>2</v>
      </c>
      <c r="D103" s="248">
        <v>8</v>
      </c>
      <c r="E103" s="309">
        <f t="shared" si="6"/>
        <v>16</v>
      </c>
      <c r="F103" s="314"/>
    </row>
    <row r="104" spans="1:6" ht="12.75">
      <c r="A104" s="116" t="s">
        <v>221</v>
      </c>
      <c r="B104" s="247">
        <v>1</v>
      </c>
      <c r="C104" s="247">
        <v>2</v>
      </c>
      <c r="D104" s="248">
        <v>8</v>
      </c>
      <c r="E104" s="309">
        <f t="shared" si="6"/>
        <v>16</v>
      </c>
      <c r="F104" s="314"/>
    </row>
    <row r="105" spans="1:6" ht="12.75">
      <c r="A105" s="116" t="s">
        <v>226</v>
      </c>
      <c r="B105" s="247">
        <v>5</v>
      </c>
      <c r="C105" s="247">
        <v>3</v>
      </c>
      <c r="D105" s="248">
        <v>8</v>
      </c>
      <c r="E105" s="309">
        <f t="shared" si="6"/>
        <v>120</v>
      </c>
      <c r="F105" s="314"/>
    </row>
    <row r="106" spans="1:6" ht="12.75">
      <c r="A106" s="116" t="s">
        <v>219</v>
      </c>
      <c r="B106" s="247">
        <v>1</v>
      </c>
      <c r="C106" s="247">
        <v>2</v>
      </c>
      <c r="D106" s="248">
        <v>8</v>
      </c>
      <c r="E106" s="309">
        <f t="shared" si="6"/>
        <v>16</v>
      </c>
      <c r="F106" s="314"/>
    </row>
    <row r="107" spans="1:6" ht="12.75">
      <c r="A107" s="116" t="s">
        <v>227</v>
      </c>
      <c r="B107" s="247">
        <v>5</v>
      </c>
      <c r="C107" s="247">
        <v>3</v>
      </c>
      <c r="D107" s="248">
        <v>8</v>
      </c>
      <c r="E107" s="309">
        <f t="shared" si="6"/>
        <v>120</v>
      </c>
      <c r="F107" s="314"/>
    </row>
    <row r="108" spans="1:6" ht="12.75">
      <c r="A108" s="116" t="s">
        <v>230</v>
      </c>
      <c r="B108" s="247">
        <v>1</v>
      </c>
      <c r="C108" s="247">
        <v>2</v>
      </c>
      <c r="D108" s="248">
        <v>8</v>
      </c>
      <c r="E108" s="309">
        <f t="shared" si="6"/>
        <v>16</v>
      </c>
      <c r="F108" s="314"/>
    </row>
    <row r="109" spans="1:6" ht="13.5" thickBot="1">
      <c r="A109" s="116"/>
      <c r="B109" s="260"/>
      <c r="C109" s="260"/>
      <c r="D109" s="261"/>
      <c r="E109" s="310"/>
      <c r="F109" s="314"/>
    </row>
    <row r="110" spans="1:6" ht="13.5" customHeight="1">
      <c r="A110" s="304" t="s">
        <v>201</v>
      </c>
      <c r="B110" s="241" t="s">
        <v>242</v>
      </c>
      <c r="C110" s="241" t="s">
        <v>243</v>
      </c>
      <c r="D110" s="242" t="s">
        <v>244</v>
      </c>
      <c r="E110" s="308" t="s">
        <v>45</v>
      </c>
      <c r="F110" s="313"/>
    </row>
    <row r="111" spans="1:6" ht="12.75">
      <c r="A111" s="246" t="s">
        <v>263</v>
      </c>
      <c r="B111" s="247">
        <v>5</v>
      </c>
      <c r="C111" s="247">
        <v>4</v>
      </c>
      <c r="D111" s="248">
        <v>8</v>
      </c>
      <c r="E111" s="309">
        <f aca="true" t="shared" si="7" ref="E111:E120">D111*C111*B111</f>
        <v>160</v>
      </c>
      <c r="F111" s="314"/>
    </row>
    <row r="112" spans="1:6" ht="12.75">
      <c r="A112" s="116" t="s">
        <v>200</v>
      </c>
      <c r="B112" s="247">
        <v>3</v>
      </c>
      <c r="C112" s="247">
        <v>4</v>
      </c>
      <c r="D112" s="248">
        <v>8</v>
      </c>
      <c r="E112" s="309">
        <f t="shared" si="7"/>
        <v>96</v>
      </c>
      <c r="F112" s="314"/>
    </row>
    <row r="113" spans="1:6" ht="12.75">
      <c r="A113" s="116" t="s">
        <v>282</v>
      </c>
      <c r="B113" s="247">
        <v>2</v>
      </c>
      <c r="C113" s="247">
        <v>4</v>
      </c>
      <c r="D113" s="248">
        <v>8</v>
      </c>
      <c r="E113" s="309">
        <f t="shared" si="7"/>
        <v>64</v>
      </c>
      <c r="F113" s="314"/>
    </row>
    <row r="114" spans="1:6" ht="12.75">
      <c r="A114" s="116" t="s">
        <v>234</v>
      </c>
      <c r="B114" s="247">
        <v>8</v>
      </c>
      <c r="C114" s="247">
        <v>1</v>
      </c>
      <c r="D114" s="248">
        <v>8</v>
      </c>
      <c r="E114" s="309">
        <f t="shared" si="7"/>
        <v>64</v>
      </c>
      <c r="F114" s="314"/>
    </row>
    <row r="115" spans="1:6" ht="12.75">
      <c r="A115" s="116" t="s">
        <v>283</v>
      </c>
      <c r="B115" s="247">
        <v>1</v>
      </c>
      <c r="C115" s="247">
        <v>4</v>
      </c>
      <c r="D115" s="248">
        <v>8</v>
      </c>
      <c r="E115" s="309">
        <f t="shared" si="7"/>
        <v>32</v>
      </c>
      <c r="F115" s="314"/>
    </row>
    <row r="116" spans="1:6" ht="12.75">
      <c r="A116" s="116" t="s">
        <v>264</v>
      </c>
      <c r="B116" s="247">
        <v>2</v>
      </c>
      <c r="C116" s="247">
        <v>2</v>
      </c>
      <c r="D116" s="248">
        <v>8</v>
      </c>
      <c r="E116" s="309">
        <f t="shared" si="7"/>
        <v>32</v>
      </c>
      <c r="F116" s="314"/>
    </row>
    <row r="117" spans="1:6" ht="12.75">
      <c r="A117" s="116" t="s">
        <v>284</v>
      </c>
      <c r="B117" s="247">
        <v>3</v>
      </c>
      <c r="C117" s="247">
        <v>1</v>
      </c>
      <c r="D117" s="248">
        <v>8</v>
      </c>
      <c r="E117" s="309">
        <f t="shared" si="7"/>
        <v>24</v>
      </c>
      <c r="F117" s="314"/>
    </row>
    <row r="118" spans="1:6" ht="12.75">
      <c r="A118" s="116" t="s">
        <v>265</v>
      </c>
      <c r="B118" s="247">
        <v>1</v>
      </c>
      <c r="C118" s="247">
        <v>2</v>
      </c>
      <c r="D118" s="248">
        <v>8</v>
      </c>
      <c r="E118" s="309">
        <f t="shared" si="7"/>
        <v>16</v>
      </c>
      <c r="F118" s="314"/>
    </row>
    <row r="119" spans="1:6" ht="12.75">
      <c r="A119" s="116" t="s">
        <v>266</v>
      </c>
      <c r="B119" s="247">
        <v>3</v>
      </c>
      <c r="C119" s="247">
        <v>2</v>
      </c>
      <c r="D119" s="248">
        <v>8</v>
      </c>
      <c r="E119" s="309">
        <f t="shared" si="7"/>
        <v>48</v>
      </c>
      <c r="F119" s="314"/>
    </row>
    <row r="120" spans="1:6" ht="12.75">
      <c r="A120" s="116" t="s">
        <v>267</v>
      </c>
      <c r="B120" s="247">
        <v>1</v>
      </c>
      <c r="C120" s="247">
        <v>5</v>
      </c>
      <c r="D120" s="248">
        <v>8</v>
      </c>
      <c r="E120" s="309">
        <f t="shared" si="7"/>
        <v>40</v>
      </c>
      <c r="F120" s="314"/>
    </row>
    <row r="121" spans="1:6" ht="13.5" thickBot="1">
      <c r="A121" s="246"/>
      <c r="B121" s="247"/>
      <c r="C121" s="247"/>
      <c r="D121" s="248"/>
      <c r="E121" s="309"/>
      <c r="F121" s="315"/>
    </row>
    <row r="122" spans="1:6" ht="12.75">
      <c r="A122" s="246"/>
      <c r="B122" s="252"/>
      <c r="C122" s="252"/>
      <c r="D122" s="253"/>
      <c r="E122" s="254">
        <f>SUM(E28:E121)</f>
        <v>8944</v>
      </c>
      <c r="F122" s="255"/>
    </row>
    <row r="123" spans="1:7" s="86" customFormat="1" ht="26.25" thickBot="1">
      <c r="A123" s="249"/>
      <c r="B123" s="250"/>
      <c r="C123" s="250"/>
      <c r="D123" s="250"/>
      <c r="E123" s="251">
        <f>E122*G34</f>
        <v>808179.84</v>
      </c>
      <c r="F123" s="251">
        <f>E123/1000</f>
        <v>808.17984</v>
      </c>
      <c r="G123" s="428" t="s">
        <v>391</v>
      </c>
    </row>
    <row r="125" ht="13.5" thickBot="1"/>
    <row r="126" spans="1:5" ht="12.75">
      <c r="A126" s="222"/>
      <c r="B126" s="216" t="s">
        <v>177</v>
      </c>
      <c r="C126" s="216" t="s">
        <v>178</v>
      </c>
      <c r="D126" s="234"/>
      <c r="E126" s="234" t="s">
        <v>21</v>
      </c>
    </row>
    <row r="127" spans="1:5" ht="12.75">
      <c r="A127" s="244" t="s">
        <v>198</v>
      </c>
      <c r="B127" s="245" t="s">
        <v>180</v>
      </c>
      <c r="C127" s="245" t="s">
        <v>180</v>
      </c>
      <c r="D127" s="235"/>
      <c r="E127" s="235" t="s">
        <v>174</v>
      </c>
    </row>
    <row r="128" spans="1:5" ht="13.5" thickBot="1">
      <c r="A128" s="149"/>
      <c r="B128" s="151"/>
      <c r="C128" s="151"/>
      <c r="D128" s="154"/>
      <c r="E128" s="154" t="s">
        <v>47</v>
      </c>
    </row>
    <row r="129" spans="1:5" ht="12.75">
      <c r="A129" s="256" t="s">
        <v>190</v>
      </c>
      <c r="B129" s="257"/>
      <c r="C129" s="257">
        <v>160</v>
      </c>
      <c r="D129" s="258"/>
      <c r="E129" s="270">
        <v>5</v>
      </c>
    </row>
    <row r="130" spans="1:5" ht="12.75">
      <c r="A130" s="246" t="s">
        <v>189</v>
      </c>
      <c r="B130" s="247"/>
      <c r="C130" s="247"/>
      <c r="D130" s="248"/>
      <c r="E130" s="271">
        <v>15</v>
      </c>
    </row>
    <row r="131" spans="1:5" ht="12.75">
      <c r="A131" s="246" t="s">
        <v>191</v>
      </c>
      <c r="B131" s="247">
        <v>160</v>
      </c>
      <c r="C131" s="247"/>
      <c r="D131" s="248"/>
      <c r="E131" s="271">
        <v>70</v>
      </c>
    </row>
    <row r="132" spans="1:5" ht="12.75">
      <c r="A132" s="246" t="s">
        <v>192</v>
      </c>
      <c r="B132" s="247">
        <v>160</v>
      </c>
      <c r="C132" s="247"/>
      <c r="D132" s="248"/>
      <c r="E132" s="271">
        <v>85</v>
      </c>
    </row>
    <row r="133" spans="1:5" ht="12.75">
      <c r="A133" s="246" t="s">
        <v>193</v>
      </c>
      <c r="B133" s="247"/>
      <c r="C133" s="247">
        <v>160</v>
      </c>
      <c r="D133" s="248"/>
      <c r="E133" s="271">
        <v>20</v>
      </c>
    </row>
    <row r="134" spans="1:5" ht="12.75">
      <c r="A134" s="246" t="s">
        <v>280</v>
      </c>
      <c r="B134" s="247"/>
      <c r="C134" s="247">
        <v>80</v>
      </c>
      <c r="D134" s="248"/>
      <c r="E134" s="271">
        <v>15</v>
      </c>
    </row>
    <row r="135" spans="1:5" ht="12.75">
      <c r="A135" s="246" t="s">
        <v>281</v>
      </c>
      <c r="B135" s="247"/>
      <c r="C135" s="247">
        <v>80</v>
      </c>
      <c r="D135" s="248"/>
      <c r="E135" s="271">
        <v>25</v>
      </c>
    </row>
    <row r="136" spans="1:5" ht="12.75">
      <c r="A136" s="246" t="s">
        <v>194</v>
      </c>
      <c r="B136" s="247"/>
      <c r="C136" s="247"/>
      <c r="D136" s="248"/>
      <c r="E136" s="271">
        <v>25</v>
      </c>
    </row>
    <row r="137" spans="1:5" ht="12.75">
      <c r="A137" s="246" t="s">
        <v>195</v>
      </c>
      <c r="B137" s="247">
        <v>120</v>
      </c>
      <c r="C137" s="247">
        <v>80</v>
      </c>
      <c r="D137" s="248"/>
      <c r="E137" s="271">
        <v>10</v>
      </c>
    </row>
    <row r="138" spans="1:5" ht="12.75">
      <c r="A138" s="246" t="s">
        <v>196</v>
      </c>
      <c r="B138" s="247"/>
      <c r="C138" s="247"/>
      <c r="D138" s="248"/>
      <c r="E138" s="271">
        <v>100</v>
      </c>
    </row>
    <row r="139" spans="1:5" ht="12.75">
      <c r="A139" s="246" t="s">
        <v>197</v>
      </c>
      <c r="B139" s="247"/>
      <c r="C139" s="247"/>
      <c r="D139" s="248"/>
      <c r="E139" s="271">
        <v>10</v>
      </c>
    </row>
    <row r="140" spans="1:5" ht="12.75">
      <c r="A140" s="246" t="s">
        <v>288</v>
      </c>
      <c r="B140" s="247"/>
      <c r="C140" s="247"/>
      <c r="D140" s="248"/>
      <c r="E140" s="271">
        <v>125</v>
      </c>
    </row>
    <row r="141" spans="1:5" ht="12.75">
      <c r="A141" s="246"/>
      <c r="B141" s="247"/>
      <c r="C141" s="247"/>
      <c r="D141" s="248"/>
      <c r="E141" s="271"/>
    </row>
    <row r="142" spans="1:5" ht="12.75">
      <c r="A142" s="246" t="s">
        <v>199</v>
      </c>
      <c r="B142" s="247"/>
      <c r="C142" s="247"/>
      <c r="D142" s="248"/>
      <c r="E142" s="271">
        <v>20</v>
      </c>
    </row>
    <row r="143" spans="1:5" ht="12.75">
      <c r="A143" s="246" t="s">
        <v>250</v>
      </c>
      <c r="B143" s="247">
        <v>160</v>
      </c>
      <c r="C143" s="247"/>
      <c r="D143" s="248"/>
      <c r="E143" s="271">
        <v>85</v>
      </c>
    </row>
    <row r="144" spans="1:5" ht="12.75">
      <c r="A144" s="246" t="s">
        <v>256</v>
      </c>
      <c r="B144" s="247">
        <v>160</v>
      </c>
      <c r="C144" s="247">
        <v>160</v>
      </c>
      <c r="D144" s="248"/>
      <c r="E144" s="271">
        <v>20</v>
      </c>
    </row>
    <row r="145" spans="1:5" ht="13.5" thickBot="1">
      <c r="A145" s="246"/>
      <c r="B145" s="247"/>
      <c r="C145" s="247"/>
      <c r="D145" s="248"/>
      <c r="E145" s="271"/>
    </row>
    <row r="146" spans="1:6" ht="12.75">
      <c r="A146" s="246"/>
      <c r="B146" s="252">
        <f>SUM(B129:B145)</f>
        <v>760</v>
      </c>
      <c r="C146" s="252">
        <f>SUM(C129:C145)</f>
        <v>720</v>
      </c>
      <c r="D146" s="253"/>
      <c r="E146" s="263">
        <f>SUM(E129:E145)</f>
        <v>630</v>
      </c>
      <c r="F146" s="253"/>
    </row>
    <row r="147" spans="1:7" ht="26.25" thickBot="1">
      <c r="A147" s="259"/>
      <c r="B147" s="251">
        <f>B146*G34</f>
        <v>68673.6</v>
      </c>
      <c r="C147" s="251">
        <f>C146*G34</f>
        <v>65059.2</v>
      </c>
      <c r="D147" s="262"/>
      <c r="E147" s="262"/>
      <c r="F147" s="276">
        <f>(B147+C147)/1000+E146</f>
        <v>763.7328</v>
      </c>
      <c r="G147" s="5" t="s">
        <v>392</v>
      </c>
    </row>
    <row r="148" ht="13.5" thickBot="1">
      <c r="E148" s="90"/>
    </row>
    <row r="149" spans="1:4" ht="12.75">
      <c r="A149" s="222"/>
      <c r="B149" s="216" t="s">
        <v>177</v>
      </c>
      <c r="C149" s="216" t="s">
        <v>178</v>
      </c>
      <c r="D149" s="234" t="s">
        <v>21</v>
      </c>
    </row>
    <row r="150" spans="1:4" ht="13.5" thickBot="1">
      <c r="A150" s="223" t="s">
        <v>179</v>
      </c>
      <c r="B150" s="224" t="s">
        <v>180</v>
      </c>
      <c r="C150" s="224" t="s">
        <v>180</v>
      </c>
      <c r="D150" s="236" t="s">
        <v>47</v>
      </c>
    </row>
    <row r="151" spans="1:4" ht="12.75">
      <c r="A151" s="225" t="s">
        <v>181</v>
      </c>
      <c r="B151" s="221"/>
      <c r="C151" s="221"/>
      <c r="D151" s="237"/>
    </row>
    <row r="152" spans="1:4" ht="12.75">
      <c r="A152" s="226" t="s">
        <v>273</v>
      </c>
      <c r="B152" s="264"/>
      <c r="C152" s="264"/>
      <c r="D152" s="272">
        <v>20</v>
      </c>
    </row>
    <row r="153" spans="1:4" ht="12.75">
      <c r="A153" s="227"/>
      <c r="B153" s="264"/>
      <c r="C153" s="264"/>
      <c r="D153" s="272"/>
    </row>
    <row r="154" spans="1:4" ht="25.5">
      <c r="A154" s="228" t="s">
        <v>270</v>
      </c>
      <c r="B154" s="265"/>
      <c r="C154" s="265"/>
      <c r="D154" s="273">
        <v>15</v>
      </c>
    </row>
    <row r="155" spans="1:4" ht="12.75">
      <c r="A155" s="229"/>
      <c r="B155" s="266"/>
      <c r="C155" s="266"/>
      <c r="D155" s="274"/>
    </row>
    <row r="156" spans="1:4" ht="12.75">
      <c r="A156" s="228" t="s">
        <v>271</v>
      </c>
      <c r="B156" s="265"/>
      <c r="C156" s="265"/>
      <c r="D156" s="273"/>
    </row>
    <row r="157" spans="1:4" ht="12.75">
      <c r="A157" s="230"/>
      <c r="B157" s="266"/>
      <c r="C157" s="266"/>
      <c r="D157" s="274">
        <v>1</v>
      </c>
    </row>
    <row r="158" spans="1:4" ht="12.75">
      <c r="A158" s="226" t="s">
        <v>290</v>
      </c>
      <c r="B158" s="264">
        <v>150</v>
      </c>
      <c r="C158" s="264"/>
      <c r="D158" s="272">
        <v>1</v>
      </c>
    </row>
    <row r="159" spans="1:4" ht="12.75">
      <c r="A159" s="227"/>
      <c r="B159" s="264"/>
      <c r="C159" s="264"/>
      <c r="D159" s="272"/>
    </row>
    <row r="160" spans="1:4" ht="12.75">
      <c r="A160" s="228" t="s">
        <v>272</v>
      </c>
      <c r="B160" s="265"/>
      <c r="C160" s="265"/>
      <c r="D160" s="273">
        <v>2</v>
      </c>
    </row>
    <row r="161" spans="1:4" ht="12.75">
      <c r="A161" s="230"/>
      <c r="B161" s="266"/>
      <c r="C161" s="266"/>
      <c r="D161" s="274"/>
    </row>
    <row r="162" spans="1:4" ht="12.75">
      <c r="A162" s="226"/>
      <c r="B162" s="264"/>
      <c r="C162" s="264"/>
      <c r="D162" s="272"/>
    </row>
    <row r="163" spans="1:4" ht="12.75">
      <c r="A163" s="226"/>
      <c r="B163" s="264"/>
      <c r="C163" s="264"/>
      <c r="D163" s="272"/>
    </row>
    <row r="164" spans="1:4" ht="12.75">
      <c r="A164" s="228" t="s">
        <v>274</v>
      </c>
      <c r="B164" s="265"/>
      <c r="C164" s="265"/>
      <c r="D164" s="273">
        <v>5</v>
      </c>
    </row>
    <row r="165" spans="1:4" ht="25.5">
      <c r="A165" s="229" t="s">
        <v>182</v>
      </c>
      <c r="B165" s="266"/>
      <c r="C165" s="266"/>
      <c r="D165" s="274"/>
    </row>
    <row r="166" spans="1:4" ht="12.75">
      <c r="A166" s="226" t="s">
        <v>275</v>
      </c>
      <c r="B166" s="264"/>
      <c r="C166" s="264"/>
      <c r="D166" s="272">
        <v>20</v>
      </c>
    </row>
    <row r="167" spans="1:4" ht="13.5" thickBot="1">
      <c r="A167" s="227" t="s">
        <v>183</v>
      </c>
      <c r="B167" s="264"/>
      <c r="C167" s="264"/>
      <c r="D167" s="272"/>
    </row>
    <row r="168" spans="1:4" ht="12.75">
      <c r="A168" s="231" t="s">
        <v>184</v>
      </c>
      <c r="B168" s="267"/>
      <c r="C168" s="267"/>
      <c r="D168" s="275"/>
    </row>
    <row r="169" spans="1:4" ht="12.75">
      <c r="A169" s="228" t="s">
        <v>291</v>
      </c>
      <c r="B169" s="265"/>
      <c r="C169" s="265"/>
      <c r="D169" s="273">
        <v>5</v>
      </c>
    </row>
    <row r="170" spans="1:4" ht="12.75">
      <c r="A170" s="230"/>
      <c r="B170" s="266"/>
      <c r="C170" s="266"/>
      <c r="D170" s="274"/>
    </row>
    <row r="171" spans="1:4" ht="12.75">
      <c r="A171" s="226" t="s">
        <v>276</v>
      </c>
      <c r="B171" s="264"/>
      <c r="C171" s="268"/>
      <c r="D171" s="272"/>
    </row>
    <row r="172" spans="1:4" ht="12.75">
      <c r="A172" s="227" t="s">
        <v>185</v>
      </c>
      <c r="B172" s="264"/>
      <c r="C172" s="264"/>
      <c r="D172" s="272">
        <v>10</v>
      </c>
    </row>
    <row r="173" spans="1:4" ht="12.75">
      <c r="A173" s="227" t="s">
        <v>186</v>
      </c>
      <c r="B173" s="264"/>
      <c r="C173" s="264"/>
      <c r="D173" s="272">
        <v>10</v>
      </c>
    </row>
    <row r="174" spans="1:4" ht="13.5" thickBot="1">
      <c r="A174" s="227" t="s">
        <v>187</v>
      </c>
      <c r="B174" s="264"/>
      <c r="C174" s="264">
        <v>200</v>
      </c>
      <c r="D174" s="272">
        <v>5</v>
      </c>
    </row>
    <row r="175" spans="1:4" ht="13.5" thickBot="1">
      <c r="A175" s="232"/>
      <c r="B175" s="277">
        <f>SUM(B152:B174)</f>
        <v>150</v>
      </c>
      <c r="C175" s="277">
        <f>SUM(C152:C174)</f>
        <v>200</v>
      </c>
      <c r="D175" s="263"/>
    </row>
    <row r="176" spans="1:6" ht="13.5" thickBot="1">
      <c r="A176" s="233"/>
      <c r="B176" s="269" t="s">
        <v>188</v>
      </c>
      <c r="C176" s="269" t="s">
        <v>188</v>
      </c>
      <c r="D176" s="276">
        <f>SUM(D152:D175)</f>
        <v>94</v>
      </c>
      <c r="E176" s="288" t="s">
        <v>278</v>
      </c>
      <c r="F176" s="289">
        <f>D176</f>
        <v>94</v>
      </c>
    </row>
    <row r="178" ht="13.5" thickBot="1"/>
    <row r="179" spans="1:6" ht="12.75">
      <c r="A179" s="153"/>
      <c r="B179" s="296"/>
      <c r="C179" s="297"/>
      <c r="D179" s="298"/>
      <c r="E179" s="295" t="s">
        <v>277</v>
      </c>
      <c r="F179" s="292">
        <f>F176+F147+F123+G23</f>
        <v>1972.55544</v>
      </c>
    </row>
    <row r="180" spans="2:6" ht="13.5" thickBot="1">
      <c r="B180" s="299"/>
      <c r="C180" s="299"/>
      <c r="D180" s="298"/>
      <c r="E180" s="293"/>
      <c r="F180" s="294"/>
    </row>
  </sheetData>
  <printOptions/>
  <pageMargins left="0.48" right="0.39" top="0.76" bottom="0.71" header="0.5" footer="0.5"/>
  <pageSetup horizontalDpi="600" verticalDpi="600" orientation="portrait" scale="85" r:id="rId1"/>
  <headerFooter alignWithMargins="0">
    <oddHeader>&amp;C&amp;A</oddHeader>
    <oddFooter>&amp;L&amp;F 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G14" sqref="G14"/>
    </sheetView>
  </sheetViews>
  <sheetFormatPr defaultColWidth="9.140625" defaultRowHeight="12.75"/>
  <cols>
    <col min="2" max="2" width="23.140625" style="0" bestFit="1" customWidth="1"/>
    <col min="4" max="4" width="10.140625" style="88" bestFit="1" customWidth="1"/>
    <col min="5" max="5" width="9.421875" style="88" bestFit="1" customWidth="1"/>
    <col min="6" max="6" width="10.140625" style="88" bestFit="1" customWidth="1"/>
    <col min="7" max="7" width="10.00390625" style="86" bestFit="1" customWidth="1"/>
    <col min="8" max="8" width="6.421875" style="89" bestFit="1" customWidth="1"/>
    <col min="9" max="9" width="10.28125" style="89" bestFit="1" customWidth="1"/>
    <col min="10" max="10" width="5.140625" style="0" bestFit="1" customWidth="1"/>
    <col min="11" max="11" width="11.7109375" style="0" customWidth="1"/>
    <col min="12" max="12" width="11.421875" style="153" customWidth="1"/>
    <col min="13" max="13" width="11.421875" style="106" customWidth="1"/>
    <col min="14" max="14" width="12.57421875" style="89" customWidth="1"/>
    <col min="15" max="15" width="11.421875" style="153" customWidth="1"/>
    <col min="16" max="16" width="11.140625" style="89" customWidth="1"/>
    <col min="17" max="17" width="11.140625" style="0" customWidth="1"/>
    <col min="18" max="18" width="10.140625" style="0" bestFit="1" customWidth="1"/>
    <col min="19" max="19" width="2.00390625" style="0" bestFit="1" customWidth="1"/>
    <col min="20" max="20" width="6.28125" style="0" customWidth="1"/>
    <col min="21" max="21" width="5.57421875" style="0" customWidth="1"/>
  </cols>
  <sheetData>
    <row r="1" spans="1:15" ht="12.75">
      <c r="A1" s="108"/>
      <c r="B1" s="109"/>
      <c r="C1" s="109"/>
      <c r="D1" s="110"/>
      <c r="E1" s="110"/>
      <c r="F1" s="110"/>
      <c r="G1" s="110"/>
      <c r="H1" s="109"/>
      <c r="I1" s="109"/>
      <c r="J1" s="109"/>
      <c r="K1" s="111"/>
      <c r="L1" s="106"/>
      <c r="O1" s="106"/>
    </row>
    <row r="2" spans="1:15" ht="12.75">
      <c r="A2" s="112"/>
      <c r="B2" s="113"/>
      <c r="C2" s="113"/>
      <c r="D2" s="134" t="s">
        <v>58</v>
      </c>
      <c r="E2" s="134" t="s">
        <v>55</v>
      </c>
      <c r="F2" s="134" t="s">
        <v>57</v>
      </c>
      <c r="G2" s="134" t="s">
        <v>61</v>
      </c>
      <c r="H2" s="135" t="s">
        <v>59</v>
      </c>
      <c r="I2" s="135" t="s">
        <v>60</v>
      </c>
      <c r="J2" s="113"/>
      <c r="K2" s="115"/>
      <c r="L2" s="106"/>
      <c r="O2" s="106"/>
    </row>
    <row r="3" spans="1:11" ht="12.75">
      <c r="A3" s="116"/>
      <c r="B3" s="117" t="s">
        <v>56</v>
      </c>
      <c r="C3" s="117"/>
      <c r="D3" s="120">
        <v>136.3</v>
      </c>
      <c r="E3" s="121">
        <v>1.2992</v>
      </c>
      <c r="F3" s="122">
        <f>E3*D3</f>
        <v>177.08096</v>
      </c>
      <c r="G3" s="122">
        <f>(F3*4)</f>
        <v>708.32384</v>
      </c>
      <c r="H3" s="113">
        <v>2340</v>
      </c>
      <c r="I3" s="113">
        <v>6400</v>
      </c>
      <c r="J3" s="123">
        <v>3</v>
      </c>
      <c r="K3" s="119"/>
    </row>
    <row r="4" spans="1:11" ht="12.75">
      <c r="A4" s="116"/>
      <c r="B4" s="117"/>
      <c r="C4" s="117"/>
      <c r="D4" s="120"/>
      <c r="E4" s="114"/>
      <c r="F4" s="122"/>
      <c r="G4" s="124"/>
      <c r="H4" s="113"/>
      <c r="I4" s="113"/>
      <c r="J4" s="117"/>
      <c r="K4" s="119"/>
    </row>
    <row r="5" spans="1:11" ht="12.75">
      <c r="A5" s="116"/>
      <c r="B5" s="117" t="s">
        <v>97</v>
      </c>
      <c r="C5" s="114">
        <v>7.5</v>
      </c>
      <c r="D5" s="114">
        <f>C5*I3</f>
        <v>48000</v>
      </c>
      <c r="E5" s="125">
        <v>2.2</v>
      </c>
      <c r="F5" s="122">
        <f>E5*D5</f>
        <v>105600.00000000001</v>
      </c>
      <c r="G5" s="122">
        <f>F5/1000</f>
        <v>105.60000000000001</v>
      </c>
      <c r="H5" s="113"/>
      <c r="I5" s="113"/>
      <c r="J5" s="117"/>
      <c r="K5" s="119"/>
    </row>
    <row r="6" spans="1:11" ht="12.75">
      <c r="A6" s="116"/>
      <c r="B6" s="117" t="s">
        <v>91</v>
      </c>
      <c r="C6" s="117"/>
      <c r="D6" s="120">
        <v>40</v>
      </c>
      <c r="E6" s="121">
        <v>1.2992</v>
      </c>
      <c r="F6" s="122">
        <f>E6*D6</f>
        <v>51.967999999999996</v>
      </c>
      <c r="G6" s="114">
        <f>F6*J3</f>
        <v>155.904</v>
      </c>
      <c r="H6" s="113">
        <v>6400</v>
      </c>
      <c r="I6" s="113">
        <v>2.2</v>
      </c>
      <c r="J6" s="117">
        <v>5</v>
      </c>
      <c r="K6" s="119"/>
    </row>
    <row r="7" spans="1:11" ht="12.75">
      <c r="A7" s="116"/>
      <c r="B7" s="117"/>
      <c r="C7" s="117"/>
      <c r="D7" s="120" t="s">
        <v>98</v>
      </c>
      <c r="E7" s="114" t="s">
        <v>99</v>
      </c>
      <c r="F7" s="114"/>
      <c r="G7" s="118"/>
      <c r="H7" s="113">
        <v>12800</v>
      </c>
      <c r="I7" s="120">
        <f>H7*7.2/1000</f>
        <v>92.16</v>
      </c>
      <c r="J7" s="117"/>
      <c r="K7" s="119"/>
    </row>
    <row r="8" spans="1:11" ht="12.75">
      <c r="A8" s="116"/>
      <c r="B8" s="117"/>
      <c r="C8" s="117"/>
      <c r="D8" s="120"/>
      <c r="E8" s="114"/>
      <c r="F8" s="122"/>
      <c r="G8" s="124"/>
      <c r="H8" s="113"/>
      <c r="I8" s="113"/>
      <c r="J8" s="117"/>
      <c r="K8" s="119"/>
    </row>
    <row r="9" spans="1:11" ht="12.75">
      <c r="A9" s="116"/>
      <c r="B9" s="117"/>
      <c r="C9" s="117"/>
      <c r="D9" s="120"/>
      <c r="E9" s="114"/>
      <c r="F9" s="122"/>
      <c r="G9" s="124"/>
      <c r="H9" s="113"/>
      <c r="I9" s="113"/>
      <c r="J9" s="117"/>
      <c r="K9" s="119"/>
    </row>
    <row r="10" spans="1:11" ht="13.5" thickBot="1">
      <c r="A10" s="126"/>
      <c r="B10" s="127"/>
      <c r="C10" s="127"/>
      <c r="D10" s="128"/>
      <c r="E10" s="129"/>
      <c r="F10" s="130"/>
      <c r="G10" s="131"/>
      <c r="H10" s="132"/>
      <c r="I10" s="132"/>
      <c r="J10" s="127"/>
      <c r="K10" s="133"/>
    </row>
    <row r="11" spans="2:7" ht="12.75">
      <c r="B11" t="s">
        <v>80</v>
      </c>
      <c r="D11" s="90">
        <v>83</v>
      </c>
      <c r="E11" s="87">
        <v>1.2992</v>
      </c>
      <c r="F11" s="105">
        <f>E11*D11</f>
        <v>107.83359999999999</v>
      </c>
      <c r="G11" s="105">
        <f>(F11*4)</f>
        <v>431.33439999999996</v>
      </c>
    </row>
    <row r="12" spans="4:7" ht="12.75">
      <c r="D12" s="90" t="s">
        <v>163</v>
      </c>
      <c r="E12" s="88" t="s">
        <v>165</v>
      </c>
      <c r="F12" s="88" t="s">
        <v>164</v>
      </c>
      <c r="G12" s="88"/>
    </row>
    <row r="13" spans="4:7" ht="12.75">
      <c r="D13" s="90"/>
      <c r="F13" s="88" t="s">
        <v>166</v>
      </c>
      <c r="G13" s="88">
        <f>G11+G3</f>
        <v>1139.65824</v>
      </c>
    </row>
    <row r="14" spans="4:9" ht="12.75">
      <c r="D14" s="90"/>
      <c r="G14" s="88">
        <f>G13*1.3</f>
        <v>1481.555712</v>
      </c>
      <c r="H14" s="107">
        <v>0.3</v>
      </c>
      <c r="I14" s="89" t="s">
        <v>95</v>
      </c>
    </row>
    <row r="15" ht="12.75">
      <c r="D15" s="90"/>
    </row>
    <row r="16" ht="12.75">
      <c r="D16" s="90"/>
    </row>
    <row r="17" spans="2:10" ht="12.75">
      <c r="B17" t="s">
        <v>89</v>
      </c>
      <c r="D17" s="90"/>
      <c r="F17" s="88" t="s">
        <v>83</v>
      </c>
      <c r="G17" s="88" t="s">
        <v>82</v>
      </c>
      <c r="H17" s="89" t="s">
        <v>84</v>
      </c>
      <c r="I17" s="89" t="s">
        <v>85</v>
      </c>
      <c r="J17">
        <v>6</v>
      </c>
    </row>
    <row r="19" ht="12.75">
      <c r="D19" s="90"/>
    </row>
    <row r="20" spans="4:6" ht="12.75">
      <c r="D20" s="88" t="s">
        <v>163</v>
      </c>
      <c r="E20" s="88" t="s">
        <v>165</v>
      </c>
      <c r="F20" s="88" t="s">
        <v>164</v>
      </c>
    </row>
    <row r="21" spans="2:6" ht="12.75">
      <c r="B21" t="s">
        <v>88</v>
      </c>
      <c r="D21" s="90">
        <v>13.2</v>
      </c>
      <c r="E21" s="87">
        <v>1.2992</v>
      </c>
      <c r="F21" s="90">
        <f>E21*D21</f>
        <v>17.14944</v>
      </c>
    </row>
    <row r="22" spans="2:8" ht="12.75">
      <c r="B22" t="s">
        <v>90</v>
      </c>
      <c r="D22" s="90">
        <v>30.9</v>
      </c>
      <c r="E22" s="87">
        <v>1.2992</v>
      </c>
      <c r="F22" s="90">
        <f>E22*D22</f>
        <v>40.14527999999999</v>
      </c>
      <c r="G22" s="104">
        <v>1.5</v>
      </c>
      <c r="H22" s="90">
        <f>F22*G22</f>
        <v>60.21791999999999</v>
      </c>
    </row>
    <row r="23" ht="12.75">
      <c r="D23" s="90"/>
    </row>
    <row r="24" ht="12.75">
      <c r="D24" s="90"/>
    </row>
    <row r="25" spans="4:5" ht="12.75">
      <c r="D25" s="90"/>
      <c r="E25" s="104">
        <v>6400</v>
      </c>
    </row>
    <row r="26" ht="13.5" thickBot="1">
      <c r="D26" s="90"/>
    </row>
    <row r="27" spans="1:22" s="158" customFormat="1" ht="12.75">
      <c r="A27" s="160"/>
      <c r="B27" s="160"/>
      <c r="C27" s="161"/>
      <c r="D27" s="162" t="s">
        <v>105</v>
      </c>
      <c r="E27" s="163" t="s">
        <v>106</v>
      </c>
      <c r="F27" s="163" t="s">
        <v>108</v>
      </c>
      <c r="G27" s="163" t="s">
        <v>111</v>
      </c>
      <c r="H27" s="164" t="s">
        <v>110</v>
      </c>
      <c r="I27" s="164" t="s">
        <v>112</v>
      </c>
      <c r="J27" s="164" t="s">
        <v>113</v>
      </c>
      <c r="K27" s="164" t="s">
        <v>115</v>
      </c>
      <c r="L27" s="165" t="s">
        <v>116</v>
      </c>
      <c r="M27" s="165" t="s">
        <v>116</v>
      </c>
      <c r="N27" s="164"/>
      <c r="O27" s="165" t="s">
        <v>119</v>
      </c>
      <c r="P27" s="164"/>
      <c r="Q27" s="161"/>
      <c r="R27" s="160"/>
      <c r="S27" s="160"/>
      <c r="T27" s="160"/>
      <c r="U27" s="160"/>
      <c r="V27" s="166"/>
    </row>
    <row r="28" spans="1:22" s="158" customFormat="1" ht="13.5" thickBot="1">
      <c r="A28" s="167"/>
      <c r="B28" s="144" t="s">
        <v>101</v>
      </c>
      <c r="C28" s="168"/>
      <c r="D28" s="169" t="s">
        <v>107</v>
      </c>
      <c r="E28" s="170" t="s">
        <v>107</v>
      </c>
      <c r="F28" s="170" t="s">
        <v>107</v>
      </c>
      <c r="G28" s="171" t="s">
        <v>109</v>
      </c>
      <c r="H28" s="171" t="s">
        <v>109</v>
      </c>
      <c r="I28" s="171" t="s">
        <v>107</v>
      </c>
      <c r="J28" s="171"/>
      <c r="K28" s="171" t="s">
        <v>107</v>
      </c>
      <c r="L28" s="172" t="s">
        <v>107</v>
      </c>
      <c r="M28" s="172" t="s">
        <v>117</v>
      </c>
      <c r="N28" s="171" t="s">
        <v>121</v>
      </c>
      <c r="O28" s="172" t="s">
        <v>120</v>
      </c>
      <c r="P28" s="171" t="s">
        <v>121</v>
      </c>
      <c r="Q28" s="168"/>
      <c r="R28" s="173"/>
      <c r="S28" s="173"/>
      <c r="T28" s="173"/>
      <c r="U28" s="173"/>
      <c r="V28" s="174"/>
    </row>
    <row r="29" spans="1:22" ht="12.75">
      <c r="A29" s="136"/>
      <c r="B29" s="137" t="s">
        <v>102</v>
      </c>
      <c r="C29" s="145"/>
      <c r="D29" s="148">
        <v>0.591</v>
      </c>
      <c r="E29" s="148">
        <v>0.591</v>
      </c>
      <c r="F29" s="148">
        <v>0.217</v>
      </c>
      <c r="G29" s="152">
        <v>0.118</v>
      </c>
      <c r="H29" s="148">
        <f>(D29*E29)-G29</f>
        <v>0.23128099999999996</v>
      </c>
      <c r="I29" s="147">
        <v>12.571</v>
      </c>
      <c r="J29" s="147">
        <v>120</v>
      </c>
      <c r="K29" s="148">
        <f>I29*2*K41</f>
        <v>78.94588</v>
      </c>
      <c r="L29" s="155">
        <f>K29*J29</f>
        <v>9473.5056</v>
      </c>
      <c r="M29" s="155">
        <f>L29/12</f>
        <v>789.4588</v>
      </c>
      <c r="N29" s="155">
        <f>M29*2</f>
        <v>1578.9176</v>
      </c>
      <c r="O29" s="155">
        <f>(H29*L29)*J42</f>
        <v>701.133391575552</v>
      </c>
      <c r="P29" s="155">
        <f>O29*2</f>
        <v>1402.266783151104</v>
      </c>
      <c r="Q29" s="145"/>
      <c r="R29" s="138"/>
      <c r="S29" s="138"/>
      <c r="T29" s="138"/>
      <c r="U29" s="138"/>
      <c r="V29" s="139"/>
    </row>
    <row r="30" spans="1:22" ht="12.75">
      <c r="A30" s="136"/>
      <c r="B30" s="137" t="s">
        <v>103</v>
      </c>
      <c r="C30" s="145"/>
      <c r="D30" s="148">
        <v>0.22</v>
      </c>
      <c r="E30" s="148">
        <v>0.22</v>
      </c>
      <c r="F30" s="148">
        <v>0.098</v>
      </c>
      <c r="G30" s="152">
        <v>0.0024</v>
      </c>
      <c r="H30" s="148">
        <f>(D30*E30)-G30</f>
        <v>0.046</v>
      </c>
      <c r="I30" s="147">
        <v>15.763</v>
      </c>
      <c r="J30" s="147">
        <v>180</v>
      </c>
      <c r="K30" s="148">
        <f>I30*2*K41</f>
        <v>98.99164</v>
      </c>
      <c r="L30" s="155">
        <f>K30*J30</f>
        <v>17818.4952</v>
      </c>
      <c r="M30" s="155">
        <f>L30/12</f>
        <v>1484.8746</v>
      </c>
      <c r="N30" s="155">
        <f>M30*2</f>
        <v>2969.7492</v>
      </c>
      <c r="O30" s="155">
        <f>(H30*L30)*J42</f>
        <v>262.288249344</v>
      </c>
      <c r="P30" s="155">
        <f>O30*2</f>
        <v>524.576498688</v>
      </c>
      <c r="Q30" s="145"/>
      <c r="R30" s="138"/>
      <c r="S30" s="138"/>
      <c r="T30" s="138"/>
      <c r="U30" s="138"/>
      <c r="V30" s="139"/>
    </row>
    <row r="31" spans="1:22" ht="12.75">
      <c r="A31" s="136"/>
      <c r="B31" s="137" t="s">
        <v>104</v>
      </c>
      <c r="C31" s="145"/>
      <c r="D31" s="148">
        <v>0.22</v>
      </c>
      <c r="E31" s="148">
        <v>0.22</v>
      </c>
      <c r="F31" s="148">
        <v>0.098</v>
      </c>
      <c r="G31" s="152">
        <v>0.0024</v>
      </c>
      <c r="H31" s="148">
        <f>(D31*E31)-G31</f>
        <v>0.046</v>
      </c>
      <c r="I31" s="147">
        <v>21.674</v>
      </c>
      <c r="J31" s="147">
        <v>162</v>
      </c>
      <c r="K31" s="148">
        <f>I31*2*K41</f>
        <v>136.11272</v>
      </c>
      <c r="L31" s="155">
        <f>K31*J31</f>
        <v>22050.26064</v>
      </c>
      <c r="M31" s="155">
        <f>L31/12</f>
        <v>1837.52172</v>
      </c>
      <c r="N31" s="155">
        <f>M31*2</f>
        <v>3675.04344</v>
      </c>
      <c r="O31" s="155">
        <f>(H31*L31)*J42</f>
        <v>324.5798366208</v>
      </c>
      <c r="P31" s="155">
        <f>O31*2</f>
        <v>649.1596732416</v>
      </c>
      <c r="Q31" s="145"/>
      <c r="R31" s="138"/>
      <c r="S31" s="138"/>
      <c r="T31" s="138"/>
      <c r="U31" s="138"/>
      <c r="V31" s="139"/>
    </row>
    <row r="32" spans="1:22" ht="12.75">
      <c r="A32" s="136"/>
      <c r="B32" s="138"/>
      <c r="C32" s="145"/>
      <c r="D32" s="146"/>
      <c r="E32" s="146"/>
      <c r="F32" s="146"/>
      <c r="G32" s="146"/>
      <c r="H32" s="147"/>
      <c r="I32" s="147"/>
      <c r="J32" s="147"/>
      <c r="K32" s="145"/>
      <c r="L32" s="156"/>
      <c r="M32" s="155"/>
      <c r="N32" s="155"/>
      <c r="O32" s="156"/>
      <c r="P32" s="155"/>
      <c r="Q32" s="147" t="s">
        <v>122</v>
      </c>
      <c r="R32" s="140">
        <v>7.5</v>
      </c>
      <c r="S32" s="138"/>
      <c r="T32" s="138"/>
      <c r="U32" s="138"/>
      <c r="V32" s="139"/>
    </row>
    <row r="33" spans="1:22" ht="12.75">
      <c r="A33" s="136"/>
      <c r="B33" s="138"/>
      <c r="C33" s="145"/>
      <c r="D33" s="146"/>
      <c r="E33" s="146"/>
      <c r="F33" s="146"/>
      <c r="G33" s="146"/>
      <c r="H33" s="147"/>
      <c r="I33" s="147"/>
      <c r="J33" s="147"/>
      <c r="K33" s="145"/>
      <c r="L33" s="156"/>
      <c r="M33" s="155"/>
      <c r="N33" s="147"/>
      <c r="O33" s="156"/>
      <c r="P33" s="155">
        <f>SUM(P29:P32)</f>
        <v>2576.002955080704</v>
      </c>
      <c r="Q33" s="175">
        <f>P33*2.2</f>
        <v>5667.206501177549</v>
      </c>
      <c r="R33" s="176">
        <f>(R32*Q33)/1000</f>
        <v>42.504048758831615</v>
      </c>
      <c r="S33" s="138" t="s">
        <v>123</v>
      </c>
      <c r="T33" s="138"/>
      <c r="U33" s="138"/>
      <c r="V33" s="139"/>
    </row>
    <row r="34" spans="1:22" ht="12.75">
      <c r="A34" s="136"/>
      <c r="B34" s="138"/>
      <c r="C34" s="145"/>
      <c r="D34" s="146"/>
      <c r="E34" s="146"/>
      <c r="F34" s="146"/>
      <c r="G34" s="146"/>
      <c r="H34" s="147"/>
      <c r="I34" s="147"/>
      <c r="J34" s="147"/>
      <c r="K34" s="145"/>
      <c r="L34" s="156"/>
      <c r="M34" s="155"/>
      <c r="N34" s="147"/>
      <c r="O34" s="156"/>
      <c r="P34" s="155"/>
      <c r="Q34" s="145"/>
      <c r="R34" s="138"/>
      <c r="S34" s="138"/>
      <c r="T34" s="138"/>
      <c r="U34" s="138"/>
      <c r="V34" s="139"/>
    </row>
    <row r="35" spans="1:22" ht="12.75">
      <c r="A35" s="136"/>
      <c r="B35" s="138"/>
      <c r="C35" s="145"/>
      <c r="D35" s="146"/>
      <c r="E35" s="146"/>
      <c r="F35" s="146"/>
      <c r="G35" s="146"/>
      <c r="H35" s="147"/>
      <c r="I35" s="147"/>
      <c r="J35" s="147"/>
      <c r="K35" s="145"/>
      <c r="L35" s="156"/>
      <c r="M35" s="155"/>
      <c r="N35" s="147"/>
      <c r="O35" s="156"/>
      <c r="P35" s="147"/>
      <c r="Q35" s="145"/>
      <c r="R35" s="138"/>
      <c r="S35" s="138"/>
      <c r="T35" s="138"/>
      <c r="U35" s="138"/>
      <c r="V35" s="139"/>
    </row>
    <row r="36" spans="1:22" ht="12.75">
      <c r="A36" s="136"/>
      <c r="B36" s="138"/>
      <c r="C36" s="145"/>
      <c r="D36" s="146"/>
      <c r="E36" s="146"/>
      <c r="F36" s="146"/>
      <c r="G36" s="146"/>
      <c r="H36" s="147"/>
      <c r="I36" s="147"/>
      <c r="J36" s="147"/>
      <c r="K36" s="145"/>
      <c r="L36" s="156"/>
      <c r="M36" s="155"/>
      <c r="N36" s="147"/>
      <c r="O36" s="156"/>
      <c r="P36" s="147"/>
      <c r="Q36" s="145"/>
      <c r="R36" s="138"/>
      <c r="S36" s="138"/>
      <c r="T36" s="138"/>
      <c r="U36" s="138"/>
      <c r="V36" s="139"/>
    </row>
    <row r="37" spans="1:22" ht="12.75">
      <c r="A37" s="136"/>
      <c r="B37" s="138"/>
      <c r="C37" s="145"/>
      <c r="D37" s="146"/>
      <c r="E37" s="146"/>
      <c r="F37" s="146"/>
      <c r="G37" s="146"/>
      <c r="H37" s="147"/>
      <c r="I37" s="147"/>
      <c r="J37" s="147"/>
      <c r="K37" s="145"/>
      <c r="L37" s="156"/>
      <c r="M37" s="155"/>
      <c r="N37" s="147"/>
      <c r="O37" s="156"/>
      <c r="P37" s="147"/>
      <c r="Q37" s="145"/>
      <c r="R37" s="138"/>
      <c r="S37" s="138"/>
      <c r="T37" s="138"/>
      <c r="U37" s="138"/>
      <c r="V37" s="139"/>
    </row>
    <row r="38" spans="1:22" ht="12.75">
      <c r="A38" s="136"/>
      <c r="B38" s="138"/>
      <c r="C38" s="145"/>
      <c r="D38" s="146"/>
      <c r="E38" s="146"/>
      <c r="F38" s="146"/>
      <c r="G38" s="146"/>
      <c r="H38" s="147"/>
      <c r="I38" s="147"/>
      <c r="J38" s="147"/>
      <c r="K38" s="145"/>
      <c r="L38" s="156"/>
      <c r="M38" s="155"/>
      <c r="N38" s="147"/>
      <c r="O38" s="156"/>
      <c r="P38" s="147"/>
      <c r="Q38" s="145"/>
      <c r="R38" s="138"/>
      <c r="S38" s="138"/>
      <c r="T38" s="138"/>
      <c r="U38" s="138"/>
      <c r="V38" s="139"/>
    </row>
    <row r="39" spans="1:22" ht="13.5" thickBot="1">
      <c r="A39" s="141"/>
      <c r="B39" s="142"/>
      <c r="C39" s="149"/>
      <c r="D39" s="150"/>
      <c r="E39" s="150"/>
      <c r="F39" s="150"/>
      <c r="G39" s="150"/>
      <c r="H39" s="151"/>
      <c r="I39" s="151"/>
      <c r="J39" s="151"/>
      <c r="K39" s="149"/>
      <c r="L39" s="157"/>
      <c r="M39" s="154"/>
      <c r="N39" s="151"/>
      <c r="O39" s="157"/>
      <c r="P39" s="151"/>
      <c r="Q39" s="149"/>
      <c r="R39" s="142"/>
      <c r="S39" s="142"/>
      <c r="T39" s="142"/>
      <c r="U39" s="142"/>
      <c r="V39" s="143"/>
    </row>
    <row r="41" spans="10:11" ht="12.75">
      <c r="J41" s="159" t="s">
        <v>114</v>
      </c>
      <c r="K41" s="159">
        <v>3.14</v>
      </c>
    </row>
    <row r="42" spans="10:11" ht="12.75">
      <c r="J42" s="159">
        <v>0.32</v>
      </c>
      <c r="K42" s="159" t="s">
        <v>118</v>
      </c>
    </row>
  </sheetData>
  <printOptions gridLines="1"/>
  <pageMargins left="0.75" right="0.75" top="1" bottom="1" header="0.5" footer="0.5"/>
  <pageSetup horizontalDpi="600" verticalDpi="600" orientation="landscape" paperSize="3" scale="90" r:id="rId1"/>
  <headerFooter alignWithMargins="0">
    <oddFooter>&amp;L&amp;f &amp;d&amp;C&amp;A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Tom Egebo</cp:lastModifiedBy>
  <cp:lastPrinted>2009-11-06T20:09:06Z</cp:lastPrinted>
  <dcterms:created xsi:type="dcterms:W3CDTF">2000-02-19T16:03:53Z</dcterms:created>
  <dcterms:modified xsi:type="dcterms:W3CDTF">2009-11-06T20:09:30Z</dcterms:modified>
  <cp:category/>
  <cp:version/>
  <cp:contentType/>
  <cp:contentStatus/>
</cp:coreProperties>
</file>