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 &amp; S breakdown" sheetId="4" r:id="rId4"/>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<sst xmlns="http://schemas.openxmlformats.org/spreadsheetml/2006/main" count="303" uniqueCount="226">
  <si>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</si>
  <si>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</si>
  <si>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</si>
  <si>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</si>
  <si>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</si>
  <si>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</si>
  <si>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</si>
  <si>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</si>
  <si>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</si>
  <si>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</si>
  <si>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</si>
  <si>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</si>
  <si>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</si>
  <si>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</si>
  <si>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</si>
  <si>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</si>
  <si>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</si>
  <si>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</si>
  <si>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</si>
  <si>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</si>
  <si>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</si>
  <si>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</si>
  <si>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</si>
  <si>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</si>
  <si>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</si>
  <si>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</si>
  <si>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</si>
  <si>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</si>
  <si>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</si>
  <si>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</si>
  <si>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</si>
  <si>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</si>
  <si>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</si>
  <si>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</si>
  <si>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</si>
  <si>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</si>
  <si>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</si>
  <si>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</si>
  <si>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</si>
  <si>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</si>
  <si>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</si>
  <si>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</si>
  <si>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</si>
  <si>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</si>
  <si>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</si>
  <si>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</si>
  <si>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</si>
  <si>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</si>
  <si>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</si>
  <si>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</si>
  <si>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</si>
  <si>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</si>
  <si>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</si>
  <si>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</si>
  <si>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</si>
  <si>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</si>
  <si>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</si>
  <si>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</si>
  <si>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</si>
  <si>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</si>
  <si>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</si>
  <si>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</si>
  <si>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</si>
  <si>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Preliminary Design</t>
  </si>
  <si>
    <t>FMEA Analysis</t>
  </si>
  <si>
    <t>Update Cost &amp; Schedule Estimate</t>
  </si>
  <si>
    <t>CONDUCT PDR</t>
  </si>
  <si>
    <t>Final Design</t>
  </si>
  <si>
    <t>PDR Prep</t>
  </si>
  <si>
    <t>Design Drawings</t>
  </si>
  <si>
    <t>Disposition PDR Chits</t>
  </si>
  <si>
    <t>Update Analyses</t>
  </si>
  <si>
    <t>Prep Procurement Specs</t>
  </si>
  <si>
    <t>FDR Prep</t>
  </si>
  <si>
    <t>CONDUCT FDR</t>
  </si>
  <si>
    <t>Fab/Assembly</t>
  </si>
  <si>
    <t>Procurement</t>
  </si>
  <si>
    <t>Prep Requisition and procurement package</t>
  </si>
  <si>
    <t>SUBMIT REQ TO PROCUREMENT</t>
  </si>
  <si>
    <t>AWARD</t>
  </si>
  <si>
    <t>Fabricate or delivery</t>
  </si>
  <si>
    <t>Shop Fabrication</t>
  </si>
  <si>
    <t>Assembly</t>
  </si>
  <si>
    <t>Installation</t>
  </si>
  <si>
    <t>Machine Installation</t>
  </si>
  <si>
    <t>Other:__________</t>
  </si>
  <si>
    <t>TOTAL Preliminary Cost Estimate ($k)=</t>
  </si>
  <si>
    <t>Low ($K)</t>
  </si>
  <si>
    <t>High ($K)</t>
  </si>
  <si>
    <t>Low (weeks)</t>
  </si>
  <si>
    <t>High (Weeks)</t>
  </si>
  <si>
    <t>(1)</t>
  </si>
  <si>
    <t>(2)</t>
  </si>
  <si>
    <t>(3)</t>
  </si>
  <si>
    <t>Fab/Assy Procedure</t>
  </si>
  <si>
    <t>Installation Procedure</t>
  </si>
  <si>
    <t>Basis of Estimate and Names of req'd skills if known</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</si>
  <si>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</si>
  <si>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</si>
  <si>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</si>
  <si>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</si>
  <si>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</si>
  <si>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</si>
  <si>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</si>
  <si>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</si>
  <si>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</si>
  <si>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</si>
  <si>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</si>
  <si>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</si>
  <si>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</si>
  <si>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</si>
  <si>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</si>
  <si>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</si>
  <si>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</si>
  <si>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</si>
  <si>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</si>
  <si>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</si>
  <si>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</si>
  <si>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</si>
  <si>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</si>
  <si>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</si>
  <si>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</si>
  <si>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</si>
  <si>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</si>
  <si>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</si>
  <si>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</si>
  <si>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</si>
  <si>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</si>
  <si>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</si>
  <si>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</si>
  <si>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</si>
  <si>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</si>
  <si>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</si>
  <si>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</si>
  <si>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</si>
  <si>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</si>
  <si>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</si>
  <si>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</si>
  <si>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</si>
  <si>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</si>
  <si>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</si>
  <si>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</si>
  <si>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</si>
  <si>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OPTIONAL   Logical Pre-requisites (one task numbers in each column ,any order)</t>
  </si>
  <si>
    <t>Job Manager: Kelsey Tresemer</t>
  </si>
  <si>
    <t>Preliminary Planning/Fact Finding</t>
  </si>
  <si>
    <t>Tresemer</t>
  </si>
  <si>
    <t>Tile Layout/Preliminary Tile Design</t>
  </si>
  <si>
    <t>Jariwala</t>
  </si>
  <si>
    <t>Diagnostic Layout</t>
  </si>
  <si>
    <t>PPPL Peer Review Prep</t>
  </si>
  <si>
    <t>PPPL Peer Review</t>
  </si>
  <si>
    <t>Tile/Diagnostic/Hardware Reconfig, Mat. Research (R&amp;D)</t>
  </si>
  <si>
    <t>PU CDR prep</t>
  </si>
  <si>
    <t>PPPL CDR</t>
  </si>
  <si>
    <t>CDR Chit Resolution</t>
  </si>
  <si>
    <t>Tile Thermal Analysis</t>
  </si>
  <si>
    <t>Order Material Samples</t>
  </si>
  <si>
    <t>Material Testing</t>
  </si>
  <si>
    <t>Tile Analysis Continued…</t>
  </si>
  <si>
    <t>Item 1: Tiles (CFC and any other mat)</t>
  </si>
  <si>
    <t>Item 2: hardware, other materials</t>
  </si>
  <si>
    <t>Machining of tiles for diagnostics</t>
  </si>
  <si>
    <t>Material Cost Breakdown</t>
  </si>
  <si>
    <t>Approx. 600 tiles</t>
  </si>
  <si>
    <t>Spare Parts</t>
  </si>
  <si>
    <t>Handling Loss</t>
  </si>
  <si>
    <t>No. of tiles</t>
  </si>
  <si>
    <t>Avg Dimensions</t>
  </si>
  <si>
    <t>Volume (in^3)</t>
  </si>
  <si>
    <t>No. of tiles, +20%</t>
  </si>
  <si>
    <t>No. of tiles, +10%</t>
  </si>
  <si>
    <t>Upper</t>
  </si>
  <si>
    <t>Row 1</t>
  </si>
  <si>
    <t>2"x7"x7'</t>
  </si>
  <si>
    <t>Row 2 - 4</t>
  </si>
  <si>
    <t>1"x4.5"x4"</t>
  </si>
  <si>
    <t>Row 5</t>
  </si>
  <si>
    <t>1"x10"x3.7"</t>
  </si>
  <si>
    <t>Center</t>
  </si>
  <si>
    <t>Tow 6 - 20</t>
  </si>
  <si>
    <t>.75"x3.4"x5.8"</t>
  </si>
  <si>
    <t>Lower</t>
  </si>
  <si>
    <t>Total</t>
  </si>
  <si>
    <t>Vol/section (in^3)</t>
  </si>
  <si>
    <t>Vol/section (cm^3)</t>
  </si>
  <si>
    <t>Density(g/cm^3)</t>
  </si>
  <si>
    <t>Lbs</t>
  </si>
  <si>
    <t>Rows 1-5: Silicon Carbide</t>
  </si>
  <si>
    <t>Rows 6-20: CFRC</t>
  </si>
  <si>
    <t>SiC Costs: $100 - $500/lb</t>
  </si>
  <si>
    <t>Cost:</t>
  </si>
  <si>
    <t>@$100</t>
  </si>
  <si>
    <t>@$500</t>
  </si>
  <si>
    <t>CFRC Costs: $200 - $350/lb</t>
  </si>
  <si>
    <t>@200</t>
  </si>
  <si>
    <t>@350</t>
  </si>
  <si>
    <t>Worst case:</t>
  </si>
  <si>
    <t>Billets for spare parts (not tiles):</t>
  </si>
  <si>
    <t>TOTAL</t>
  </si>
  <si>
    <t>~$650,000.00</t>
  </si>
  <si>
    <t>TILES</t>
  </si>
  <si>
    <t>Hardware</t>
  </si>
  <si>
    <t>tax adjust</t>
  </si>
  <si>
    <t>Compared M&amp;S data from old Job Cost Reports (circa 1997 - 2001)</t>
  </si>
  <si>
    <t>Reflect a 25% increase due to increase in sheer amount of material increase</t>
  </si>
  <si>
    <t>~$150,000.00</t>
  </si>
  <si>
    <t>Tile re-fit and additional machining</t>
  </si>
  <si>
    <t>total</t>
  </si>
  <si>
    <t>If all CFRC: @$350</t>
  </si>
  <si>
    <t>If all CFRC: @$200</t>
  </si>
  <si>
    <t>X</t>
  </si>
  <si>
    <t>Job Number: 1001</t>
  </si>
  <si>
    <t>Refer Primavera Data-Base</t>
  </si>
  <si>
    <t>Cost Center: 1170</t>
  </si>
  <si>
    <t>ref tab D</t>
  </si>
  <si>
    <t>Tiles not delivered on time</t>
  </si>
  <si>
    <t>U</t>
  </si>
  <si>
    <t>If schedule critical, install tiles in vessel</t>
  </si>
  <si>
    <t>Special diagnostics for tiles not receiced on time</t>
  </si>
  <si>
    <t>Tiles requiring unforseen machining</t>
  </si>
  <si>
    <t>L</t>
  </si>
  <si>
    <t>If schedule critical, and in-house machinining will not suffice, seek external machining sources.</t>
  </si>
  <si>
    <t>8 - Actual experience for NSTX Work</t>
  </si>
  <si>
    <t xml:space="preserve">Provide adequate thermal coverage for the upgraded center stack via tiles.
1) Includes the design and analysis for both the CS and IBD plasma facing components. 
2) Includes design modifications to the tiles to accommodate surface diagnostics
3) Includes design of  tile mounting schemes and routing plan for diagnostics wires
4) Includes generation of required documentation such as checked calculations, specs and procedures. 
5) Includes the procurement of all PFC tiles and hardware for the CS and IBD.                                             </t>
  </si>
  <si>
    <t>Job Title: Center Stack Upgrade (CSU) PFCs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</si>
</sst>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0"/>
  </numFmts>
  <fonts count="7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b/>
      <sz val="20"/>
      <color indexed="10"/>
      <name val="Arial"/>
      <family val="2"/>
    </font>
  </fonts>
  <fills count="10">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25">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thin"/>
      <top style="thin"/>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0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0" fontId="2" fillId="0" borderId="0" xfId="0" applyFont="1" applyAlignment="1">
      <alignment horizontal="lef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3" fillId="0" borderId="0" xfId="0" applyFont="1" applyFill="1" applyAlignment="1">
      <alignment textRotation="91"/>
    </xf>
    <xf numFmtId="0" fontId="2" fillId="5" borderId="1" xfId="0" applyFont="1" applyFill="1" applyBorder="1" applyAlignment="1">
      <alignment horizontal="centerContinuous"/>
    </xf>
    <xf numFmtId="0" fontId="0" fillId="5" borderId="9" xfId="0"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 fontId="0" fillId="5" borderId="0" xfId="0" applyNumberFormat="1" applyFill="1" applyBorder="1" applyAlignment="1">
      <alignment/>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 fontId="0" fillId="5" borderId="7" xfId="0" applyNumberFormat="1"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xf>
    <xf numFmtId="0" fontId="27" fillId="0" borderId="0" xfId="0" applyFont="1" applyAlignment="1">
      <alignment/>
    </xf>
    <xf numFmtId="0" fontId="27" fillId="3" borderId="0" xfId="0" applyFont="1" applyFill="1" applyAlignment="1">
      <alignment/>
    </xf>
    <xf numFmtId="14" fontId="27" fillId="0" borderId="0" xfId="0" applyNumberFormat="1" applyFont="1" applyAlignment="1">
      <alignment/>
    </xf>
    <xf numFmtId="166" fontId="28" fillId="0" borderId="0" xfId="0" applyNumberFormat="1" applyFont="1" applyAlignment="1">
      <alignment/>
    </xf>
    <xf numFmtId="0" fontId="27" fillId="0" borderId="0" xfId="0" applyFont="1" applyFill="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30" fillId="0" borderId="0" xfId="0" applyFont="1" applyFill="1" applyAlignment="1">
      <alignment/>
    </xf>
    <xf numFmtId="0" fontId="30" fillId="0" borderId="0" xfId="0" applyFont="1" applyAlignment="1">
      <alignment/>
    </xf>
    <xf numFmtId="0" fontId="31"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32" fillId="0" borderId="10" xfId="0" applyFont="1" applyBorder="1" applyAlignment="1">
      <alignment horizontal="centerContinuous"/>
    </xf>
    <xf numFmtId="0" fontId="21" fillId="7" borderId="10" xfId="0" applyFont="1" applyFill="1" applyBorder="1" applyAlignment="1">
      <alignment/>
    </xf>
    <xf numFmtId="0" fontId="21" fillId="7" borderId="11" xfId="0" applyFont="1" applyFill="1" applyBorder="1" applyAlignment="1">
      <alignment/>
    </xf>
    <xf numFmtId="0" fontId="20" fillId="7" borderId="11" xfId="0" applyFont="1" applyFill="1" applyBorder="1" applyAlignment="1">
      <alignment/>
    </xf>
    <xf numFmtId="0" fontId="33" fillId="4" borderId="0" xfId="0" applyFont="1" applyFill="1" applyAlignment="1">
      <alignment/>
    </xf>
    <xf numFmtId="0" fontId="2" fillId="0" borderId="0" xfId="0" applyFont="1" applyAlignment="1" quotePrefix="1">
      <alignment/>
    </xf>
    <xf numFmtId="0" fontId="4" fillId="0" borderId="3" xfId="0" applyFont="1" applyBorder="1" applyAlignment="1">
      <alignment/>
    </xf>
    <xf numFmtId="0" fontId="34" fillId="0" borderId="10" xfId="0" applyFont="1" applyBorder="1" applyAlignment="1">
      <alignment horizontal="centerContinuous"/>
    </xf>
    <xf numFmtId="0" fontId="34" fillId="0" borderId="11" xfId="0" applyFont="1" applyBorder="1" applyAlignment="1">
      <alignment horizontal="centerContinuous"/>
    </xf>
    <xf numFmtId="0" fontId="34"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0" fontId="36" fillId="0" borderId="0" xfId="0" applyFont="1" applyBorder="1" applyAlignment="1">
      <alignment/>
    </xf>
    <xf numFmtId="0" fontId="36" fillId="0" borderId="0" xfId="0" applyFont="1" applyBorder="1" applyAlignment="1">
      <alignment/>
    </xf>
    <xf numFmtId="0" fontId="26" fillId="0" borderId="0" xfId="0" applyFont="1" applyAlignment="1">
      <alignment/>
    </xf>
    <xf numFmtId="0" fontId="37" fillId="0" borderId="0" xfId="0" applyFont="1" applyBorder="1" applyAlignment="1">
      <alignment/>
    </xf>
    <xf numFmtId="0" fontId="35" fillId="0" borderId="1" xfId="0" applyFont="1" applyBorder="1" applyAlignment="1" quotePrefix="1">
      <alignment/>
    </xf>
    <xf numFmtId="0" fontId="37" fillId="0" borderId="9" xfId="0" applyFont="1" applyFill="1" applyBorder="1" applyAlignment="1">
      <alignment/>
    </xf>
    <xf numFmtId="0" fontId="36" fillId="0" borderId="3" xfId="0" applyFont="1" applyBorder="1" applyAlignment="1">
      <alignment/>
    </xf>
    <xf numFmtId="0" fontId="36" fillId="0" borderId="3" xfId="0" applyFont="1" applyBorder="1" applyAlignment="1">
      <alignment/>
    </xf>
    <xf numFmtId="0" fontId="0" fillId="0" borderId="0" xfId="0" applyAlignment="1">
      <alignment horizontal="left"/>
    </xf>
    <xf numFmtId="194" fontId="0" fillId="0" borderId="0" xfId="0" applyNumberFormat="1" applyAlignment="1">
      <alignment/>
    </xf>
    <xf numFmtId="0" fontId="40" fillId="0" borderId="0" xfId="0" applyFont="1" applyAlignment="1">
      <alignment/>
    </xf>
    <xf numFmtId="0" fontId="40" fillId="0" borderId="0" xfId="0" applyFont="1" applyBorder="1" applyAlignment="1">
      <alignment/>
    </xf>
    <xf numFmtId="0" fontId="40" fillId="2" borderId="0" xfId="0" applyFont="1" applyFill="1" applyAlignment="1">
      <alignment/>
    </xf>
    <xf numFmtId="184" fontId="40" fillId="0" borderId="0" xfId="15" applyNumberFormat="1" applyFont="1" applyAlignment="1">
      <alignment/>
    </xf>
    <xf numFmtId="0" fontId="42" fillId="0" borderId="0" xfId="0" applyFont="1" applyAlignment="1">
      <alignment/>
    </xf>
    <xf numFmtId="0" fontId="42" fillId="4" borderId="0" xfId="0" applyFont="1" applyFill="1" applyAlignment="1">
      <alignment/>
    </xf>
    <xf numFmtId="0" fontId="42" fillId="0" borderId="0" xfId="0" applyFont="1" applyFill="1" applyAlignment="1">
      <alignment/>
    </xf>
    <xf numFmtId="166" fontId="42" fillId="7" borderId="12" xfId="0" applyNumberFormat="1" applyFont="1" applyFill="1" applyBorder="1" applyAlignment="1">
      <alignment/>
    </xf>
    <xf numFmtId="0" fontId="45" fillId="0" borderId="0" xfId="0" applyFont="1" applyBorder="1" applyAlignment="1">
      <alignment/>
    </xf>
    <xf numFmtId="0" fontId="40" fillId="0" borderId="0" xfId="0" applyFont="1" applyAlignment="1">
      <alignment/>
    </xf>
    <xf numFmtId="0" fontId="40" fillId="0" borderId="0" xfId="0" applyFont="1" applyAlignment="1">
      <alignment horizontal="lef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Alignment="1">
      <alignment/>
    </xf>
    <xf numFmtId="0" fontId="50" fillId="0" borderId="0" xfId="0" applyFont="1" applyFill="1" applyAlignment="1">
      <alignment/>
    </xf>
    <xf numFmtId="184" fontId="52" fillId="0" borderId="0" xfId="15" applyNumberFormat="1" applyFont="1" applyFill="1" applyAlignment="1">
      <alignment/>
    </xf>
    <xf numFmtId="0" fontId="51" fillId="0" borderId="0" xfId="0" applyFont="1" applyFill="1" applyAlignment="1">
      <alignment horizontal="center"/>
    </xf>
    <xf numFmtId="166" fontId="53" fillId="0" borderId="0" xfId="0" applyNumberFormat="1" applyFont="1" applyFill="1" applyBorder="1" applyAlignment="1">
      <alignment/>
    </xf>
    <xf numFmtId="0" fontId="54" fillId="0" borderId="0" xfId="0" applyFont="1" applyFill="1" applyAlignment="1">
      <alignment/>
    </xf>
    <xf numFmtId="0" fontId="46" fillId="0" borderId="0" xfId="0" applyFont="1" applyFill="1" applyBorder="1" applyAlignment="1">
      <alignment/>
    </xf>
    <xf numFmtId="0" fontId="46" fillId="0" borderId="0" xfId="0" applyFont="1" applyFill="1" applyBorder="1" applyAlignment="1">
      <alignment/>
    </xf>
    <xf numFmtId="0" fontId="55" fillId="0" borderId="0" xfId="0" applyFont="1" applyFill="1" applyBorder="1" applyAlignment="1">
      <alignment/>
    </xf>
    <xf numFmtId="0" fontId="56" fillId="0" borderId="0" xfId="0" applyFont="1" applyFill="1" applyAlignment="1">
      <alignment/>
    </xf>
    <xf numFmtId="0" fontId="56" fillId="0" borderId="0" xfId="0" applyFont="1" applyFill="1" applyAlignment="1">
      <alignment horizontal="left" wrapText="1"/>
    </xf>
    <xf numFmtId="0" fontId="56" fillId="0" borderId="0" xfId="0" applyFont="1" applyFill="1" applyAlignment="1">
      <alignment horizontal="center"/>
    </xf>
    <xf numFmtId="0" fontId="16" fillId="2" borderId="0" xfId="0" applyFont="1" applyFill="1" applyAlignment="1">
      <alignment/>
    </xf>
    <xf numFmtId="0" fontId="44" fillId="2" borderId="0" xfId="0" applyFont="1" applyFill="1" applyAlignment="1">
      <alignment/>
    </xf>
    <xf numFmtId="0" fontId="50" fillId="2" borderId="0" xfId="0" applyFont="1" applyFill="1" applyAlignment="1">
      <alignment/>
    </xf>
    <xf numFmtId="166" fontId="60" fillId="0" borderId="0" xfId="0" applyNumberFormat="1" applyFont="1" applyFill="1" applyAlignment="1">
      <alignment/>
    </xf>
    <xf numFmtId="166" fontId="60" fillId="0" borderId="0" xfId="0" applyNumberFormat="1" applyFont="1" applyFill="1" applyAlignment="1">
      <alignment horizontal="left"/>
    </xf>
    <xf numFmtId="0" fontId="60" fillId="0" borderId="0" xfId="0" applyFont="1" applyFill="1" applyAlignment="1">
      <alignment/>
    </xf>
    <xf numFmtId="166" fontId="60"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8" borderId="13" xfId="0" applyNumberFormat="1" applyFont="1" applyFill="1" applyBorder="1" applyAlignment="1" applyProtection="1">
      <alignment vertical="top" wrapText="1"/>
      <protection locked="0"/>
    </xf>
    <xf numFmtId="0" fontId="7" fillId="0" borderId="0" xfId="0" applyFont="1" applyFill="1" applyAlignment="1">
      <alignment horizontal="center"/>
    </xf>
    <xf numFmtId="0" fontId="33"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40" fillId="8" borderId="13" xfId="0" applyNumberFormat="1" applyFont="1" applyFill="1" applyBorder="1" applyAlignment="1" applyProtection="1">
      <alignment horizontal="center" textRotation="90"/>
      <protection locked="0"/>
    </xf>
    <xf numFmtId="193" fontId="40"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61" fillId="2" borderId="14" xfId="0" applyFont="1" applyFill="1" applyBorder="1" applyAlignment="1">
      <alignment horizontal="center" wrapText="1"/>
    </xf>
    <xf numFmtId="0" fontId="33" fillId="2" borderId="0" xfId="0" applyFont="1" applyFill="1" applyAlignment="1">
      <alignment/>
    </xf>
    <xf numFmtId="0" fontId="57"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8" fillId="2" borderId="2" xfId="0" applyFont="1" applyFill="1" applyBorder="1" applyAlignment="1">
      <alignment horizontal="center"/>
    </xf>
    <xf numFmtId="0" fontId="39" fillId="2" borderId="4" xfId="0" applyFont="1" applyFill="1" applyBorder="1" applyAlignment="1">
      <alignment horizontal="center"/>
    </xf>
    <xf numFmtId="0" fontId="63" fillId="2" borderId="1" xfId="0" applyFont="1" applyFill="1" applyBorder="1" applyAlignment="1">
      <alignment horizontal="centerContinuous"/>
    </xf>
    <xf numFmtId="0" fontId="63" fillId="2" borderId="2" xfId="0" applyFont="1" applyFill="1" applyBorder="1" applyAlignment="1">
      <alignment horizontal="centerContinuous"/>
    </xf>
    <xf numFmtId="0" fontId="51" fillId="5" borderId="15" xfId="0" applyFont="1" applyFill="1" applyBorder="1" applyAlignment="1">
      <alignment horizontal="centerContinuous" wrapText="1"/>
    </xf>
    <xf numFmtId="0" fontId="51" fillId="5" borderId="8" xfId="0" applyFont="1" applyFill="1" applyBorder="1" applyAlignment="1">
      <alignment horizontal="centerContinuous" wrapText="1"/>
    </xf>
    <xf numFmtId="0" fontId="43"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58" fillId="5" borderId="17" xfId="0" applyNumberFormat="1" applyFont="1" applyFill="1" applyBorder="1" applyAlignment="1">
      <alignment textRotation="90" wrapText="1"/>
    </xf>
    <xf numFmtId="166" fontId="58" fillId="5" borderId="18" xfId="0" applyNumberFormat="1" applyFont="1" applyFill="1" applyBorder="1" applyAlignment="1">
      <alignment textRotation="90" wrapText="1"/>
    </xf>
    <xf numFmtId="166" fontId="58" fillId="5" borderId="19" xfId="0" applyNumberFormat="1" applyFont="1" applyFill="1" applyBorder="1" applyAlignment="1">
      <alignment textRotation="90" wrapText="1"/>
    </xf>
    <xf numFmtId="0" fontId="59" fillId="5" borderId="17" xfId="0" applyFont="1" applyFill="1" applyBorder="1" applyAlignment="1">
      <alignment textRotation="90" wrapText="1"/>
    </xf>
    <xf numFmtId="0" fontId="59" fillId="5" borderId="18" xfId="0" applyFont="1" applyFill="1" applyBorder="1" applyAlignment="1">
      <alignment textRotation="90" wrapText="1"/>
    </xf>
    <xf numFmtId="0" fontId="59" fillId="5" borderId="20" xfId="0" applyFont="1" applyFill="1" applyBorder="1" applyAlignment="1">
      <alignment textRotation="90" wrapText="1"/>
    </xf>
    <xf numFmtId="0" fontId="59" fillId="5" borderId="13" xfId="0" applyFont="1" applyFill="1" applyBorder="1" applyAlignment="1">
      <alignment textRotation="90" wrapText="1"/>
    </xf>
    <xf numFmtId="0" fontId="16" fillId="5" borderId="0" xfId="0" applyFont="1" applyFill="1" applyAlignment="1">
      <alignment wrapText="1"/>
    </xf>
    <xf numFmtId="0" fontId="65" fillId="5" borderId="21" xfId="0" applyFont="1" applyFill="1" applyBorder="1" applyAlignment="1">
      <alignment horizontal="centerContinuous" wrapText="1"/>
    </xf>
    <xf numFmtId="0" fontId="65" fillId="5" borderId="11" xfId="0" applyFont="1" applyFill="1" applyBorder="1" applyAlignment="1">
      <alignment horizontal="centerContinuous" wrapText="1"/>
    </xf>
    <xf numFmtId="0" fontId="65" fillId="5" borderId="14" xfId="0" applyFont="1" applyFill="1" applyBorder="1" applyAlignment="1">
      <alignment horizontal="centerContinuous" wrapText="1"/>
    </xf>
    <xf numFmtId="166" fontId="66" fillId="5" borderId="10" xfId="0" applyNumberFormat="1" applyFont="1" applyFill="1" applyBorder="1" applyAlignment="1">
      <alignment horizontal="centerContinuous"/>
    </xf>
    <xf numFmtId="166" fontId="66" fillId="5" borderId="11" xfId="0" applyNumberFormat="1" applyFont="1" applyFill="1" applyBorder="1" applyAlignment="1">
      <alignment horizontal="centerContinuous"/>
    </xf>
    <xf numFmtId="0" fontId="66" fillId="5" borderId="11" xfId="0" applyFont="1" applyFill="1" applyBorder="1" applyAlignment="1">
      <alignment horizontal="centerContinuous"/>
    </xf>
    <xf numFmtId="0" fontId="66" fillId="5" borderId="12" xfId="0" applyFont="1" applyFill="1" applyBorder="1" applyAlignment="1">
      <alignment horizontal="centerContinuous"/>
    </xf>
    <xf numFmtId="0" fontId="64"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4" fillId="5" borderId="4" xfId="0" applyFont="1" applyFill="1" applyBorder="1" applyAlignment="1">
      <alignment horizontal="centerContinuous"/>
    </xf>
    <xf numFmtId="0" fontId="43" fillId="5" borderId="7" xfId="0" applyFont="1" applyFill="1" applyBorder="1" applyAlignment="1">
      <alignment horizontal="center" wrapText="1"/>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4"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41" fillId="5" borderId="9" xfId="0" applyFont="1" applyFill="1" applyBorder="1" applyAlignment="1">
      <alignment horizontal="centerContinuous"/>
    </xf>
    <xf numFmtId="0" fontId="49" fillId="5" borderId="9" xfId="0" applyFont="1" applyFill="1" applyBorder="1" applyAlignment="1">
      <alignment horizontal="centerContinuous"/>
    </xf>
    <xf numFmtId="43" fontId="67" fillId="9" borderId="0" xfId="15" applyFont="1" applyFill="1" applyAlignment="1">
      <alignment/>
    </xf>
    <xf numFmtId="0" fontId="67" fillId="9" borderId="0" xfId="0" applyFont="1" applyFill="1" applyAlignment="1">
      <alignment/>
    </xf>
    <xf numFmtId="0" fontId="0" fillId="0" borderId="0" xfId="0" applyFont="1" applyAlignment="1">
      <alignment/>
    </xf>
    <xf numFmtId="0" fontId="68" fillId="0" borderId="0" xfId="0" applyFont="1" applyAlignment="1">
      <alignment/>
    </xf>
    <xf numFmtId="0" fontId="0" fillId="0" borderId="4" xfId="21" applyFont="1" applyBorder="1">
      <alignment/>
      <protection locked="0"/>
    </xf>
    <xf numFmtId="184" fontId="40" fillId="0" borderId="0" xfId="15" applyNumberFormat="1" applyFont="1" applyFill="1" applyAlignment="1">
      <alignment/>
    </xf>
    <xf numFmtId="0" fontId="16" fillId="0" borderId="22" xfId="0" applyFont="1" applyBorder="1" applyAlignment="1">
      <alignment horizontal="centerContinuous"/>
    </xf>
    <xf numFmtId="0" fontId="0" fillId="0" borderId="0" xfId="0" applyAlignment="1" quotePrefix="1">
      <alignment/>
    </xf>
    <xf numFmtId="195" fontId="0" fillId="0" borderId="0" xfId="0" applyNumberFormat="1" applyAlignment="1">
      <alignment/>
    </xf>
    <xf numFmtId="174" fontId="0" fillId="0" borderId="0" xfId="0" applyNumberFormat="1" applyAlignment="1">
      <alignment/>
    </xf>
    <xf numFmtId="6" fontId="0" fillId="0" borderId="0" xfId="0" applyNumberFormat="1" applyAlignment="1">
      <alignment/>
    </xf>
    <xf numFmtId="8" fontId="0" fillId="0" borderId="0" xfId="0" applyNumberFormat="1" applyAlignment="1">
      <alignment/>
    </xf>
    <xf numFmtId="0" fontId="14" fillId="0" borderId="0" xfId="0" applyFont="1" applyAlignment="1">
      <alignment/>
    </xf>
    <xf numFmtId="8" fontId="14" fillId="0" borderId="0" xfId="0" applyNumberFormat="1" applyFont="1" applyAlignment="1">
      <alignment/>
    </xf>
    <xf numFmtId="0" fontId="10" fillId="0" borderId="0" xfId="0" applyFont="1" applyAlignment="1">
      <alignment/>
    </xf>
    <xf numFmtId="174" fontId="14" fillId="0" borderId="0" xfId="0" applyNumberFormat="1" applyFont="1" applyAlignment="1">
      <alignment/>
    </xf>
    <xf numFmtId="0" fontId="69" fillId="0" borderId="0" xfId="0" applyFont="1" applyAlignment="1">
      <alignment horizontal="center"/>
    </xf>
    <xf numFmtId="0" fontId="42" fillId="0" borderId="0" xfId="0" applyFont="1" applyFill="1" applyAlignment="1">
      <alignment horizontal="center"/>
    </xf>
    <xf numFmtId="0" fontId="36" fillId="0" borderId="5" xfId="0" applyFont="1" applyBorder="1" applyAlignment="1">
      <alignment/>
    </xf>
    <xf numFmtId="0" fontId="37" fillId="0" borderId="7" xfId="0" applyFont="1" applyBorder="1" applyAlignment="1">
      <alignment/>
    </xf>
    <xf numFmtId="0" fontId="39" fillId="2" borderId="6" xfId="0" applyFont="1" applyFill="1" applyBorder="1" applyAlignment="1">
      <alignment horizontal="center"/>
    </xf>
    <xf numFmtId="166" fontId="6" fillId="0" borderId="0" xfId="0" applyNumberFormat="1" applyFont="1" applyAlignment="1">
      <alignment/>
    </xf>
    <xf numFmtId="166" fontId="6" fillId="0" borderId="4" xfId="0" applyNumberFormat="1" applyFont="1" applyBorder="1" applyAlignment="1">
      <alignment/>
    </xf>
    <xf numFmtId="184" fontId="6" fillId="0" borderId="0" xfId="15" applyNumberFormat="1" applyFont="1" applyAlignment="1">
      <alignment/>
    </xf>
    <xf numFmtId="166" fontId="6" fillId="4" borderId="0" xfId="0" applyNumberFormat="1" applyFont="1" applyFill="1" applyAlignment="1">
      <alignment/>
    </xf>
    <xf numFmtId="166" fontId="6" fillId="4" borderId="4" xfId="0" applyNumberFormat="1" applyFont="1" applyFill="1" applyBorder="1" applyAlignment="1">
      <alignment/>
    </xf>
    <xf numFmtId="184" fontId="6" fillId="4" borderId="0" xfId="15" applyNumberFormat="1" applyFont="1" applyFill="1" applyAlignment="1">
      <alignment/>
    </xf>
    <xf numFmtId="166" fontId="8" fillId="5" borderId="0" xfId="0" applyNumberFormat="1" applyFont="1" applyFill="1" applyAlignment="1">
      <alignment/>
    </xf>
    <xf numFmtId="184" fontId="8" fillId="5" borderId="0" xfId="15" applyNumberFormat="1" applyFont="1" applyFill="1" applyAlignment="1">
      <alignment/>
    </xf>
    <xf numFmtId="0" fontId="16" fillId="0" borderId="0" xfId="0" applyFont="1" applyFill="1" applyBorder="1" applyAlignment="1">
      <alignment wrapText="1"/>
    </xf>
    <xf numFmtId="0" fontId="23" fillId="5" borderId="2" xfId="0" applyFont="1" applyFill="1" applyBorder="1" applyAlignment="1">
      <alignment textRotation="91"/>
    </xf>
    <xf numFmtId="0" fontId="23" fillId="5" borderId="4" xfId="0" applyFont="1" applyFill="1" applyBorder="1" applyAlignment="1">
      <alignment textRotation="91"/>
    </xf>
    <xf numFmtId="0" fontId="0" fillId="5" borderId="4" xfId="0" applyFill="1" applyBorder="1" applyAlignment="1">
      <alignment/>
    </xf>
    <xf numFmtId="0" fontId="2" fillId="5" borderId="6" xfId="0" applyFont="1" applyFill="1" applyBorder="1" applyAlignment="1">
      <alignment/>
    </xf>
    <xf numFmtId="193" fontId="40" fillId="8" borderId="23" xfId="0" applyNumberFormat="1" applyFont="1" applyFill="1" applyBorder="1" applyAlignment="1" applyProtection="1">
      <alignment horizontal="center" textRotation="90"/>
      <protection locked="0"/>
    </xf>
    <xf numFmtId="0" fontId="48" fillId="2" borderId="0" xfId="0" applyFont="1" applyFill="1" applyAlignment="1">
      <alignment/>
    </xf>
    <xf numFmtId="0" fontId="22" fillId="0" borderId="0" xfId="0" applyFont="1" applyFill="1" applyBorder="1" applyAlignment="1">
      <alignment/>
    </xf>
    <xf numFmtId="166" fontId="0" fillId="0" borderId="0" xfId="0" applyNumberFormat="1" applyFill="1" applyAlignment="1">
      <alignment/>
    </xf>
    <xf numFmtId="194" fontId="0" fillId="0" borderId="0" xfId="0" applyNumberFormat="1" applyFill="1" applyAlignment="1">
      <alignment/>
    </xf>
    <xf numFmtId="14" fontId="0" fillId="0" borderId="0" xfId="0" applyNumberFormat="1" applyFill="1" applyAlignment="1">
      <alignment horizontal="left"/>
    </xf>
    <xf numFmtId="0" fontId="0" fillId="0" borderId="0" xfId="0"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9" fillId="0" borderId="0" xfId="0" applyFont="1" applyFill="1" applyAlignment="1">
      <alignment/>
    </xf>
    <xf numFmtId="0" fontId="39" fillId="0" borderId="0" xfId="0" applyFont="1" applyFill="1" applyBorder="1" applyAlignment="1">
      <alignment horizontal="center"/>
    </xf>
    <xf numFmtId="0" fontId="25" fillId="6" borderId="11" xfId="0" applyFont="1" applyFill="1" applyBorder="1" applyAlignment="1">
      <alignment/>
    </xf>
    <xf numFmtId="0" fontId="16" fillId="6" borderId="0" xfId="0" applyFont="1" applyFill="1" applyBorder="1" applyAlignment="1">
      <alignment/>
    </xf>
    <xf numFmtId="0" fontId="19" fillId="6" borderId="7" xfId="0" applyFont="1" applyFill="1" applyBorder="1" applyAlignment="1">
      <alignment horizontal="center" wrapText="1"/>
    </xf>
    <xf numFmtId="0" fontId="16" fillId="6" borderId="0" xfId="0" applyFont="1" applyFill="1" applyAlignment="1">
      <alignment/>
    </xf>
    <xf numFmtId="0" fontId="20" fillId="6" borderId="0" xfId="0" applyFont="1" applyFill="1" applyAlignment="1">
      <alignment/>
    </xf>
    <xf numFmtId="0" fontId="38" fillId="6" borderId="0" xfId="0" applyFont="1" applyFill="1" applyBorder="1" applyAlignment="1">
      <alignment horizontal="center"/>
    </xf>
    <xf numFmtId="0" fontId="39" fillId="6" borderId="0" xfId="0" applyFont="1" applyFill="1" applyBorder="1" applyAlignment="1">
      <alignment horizontal="center"/>
    </xf>
    <xf numFmtId="0" fontId="37" fillId="0" borderId="0" xfId="0" applyFont="1" applyFill="1" applyBorder="1" applyAlignment="1">
      <alignment/>
    </xf>
    <xf numFmtId="0" fontId="37" fillId="0" borderId="0" xfId="0" applyFont="1" applyFill="1" applyBorder="1" applyAlignment="1">
      <alignment/>
    </xf>
    <xf numFmtId="0" fontId="25" fillId="2" borderId="11" xfId="0" applyFont="1" applyFill="1" applyBorder="1" applyAlignment="1">
      <alignment horizontal="centerContinuous"/>
    </xf>
    <xf numFmtId="0" fontId="25" fillId="2" borderId="12" xfId="0" applyFont="1" applyFill="1" applyBorder="1" applyAlignment="1">
      <alignment/>
    </xf>
    <xf numFmtId="0" fontId="54" fillId="0" borderId="0" xfId="0" applyFont="1" applyFill="1" applyBorder="1" applyAlignment="1">
      <alignment/>
    </xf>
    <xf numFmtId="0" fontId="20" fillId="2" borderId="0" xfId="0" applyFont="1" applyFill="1" applyBorder="1" applyAlignment="1">
      <alignment/>
    </xf>
    <xf numFmtId="0" fontId="2" fillId="0" borderId="0" xfId="0" applyFont="1" applyFill="1" applyBorder="1" applyAlignment="1">
      <alignment/>
    </xf>
    <xf numFmtId="0" fontId="20" fillId="0" borderId="0" xfId="0" applyFont="1" applyFill="1" applyBorder="1" applyAlignment="1">
      <alignment/>
    </xf>
    <xf numFmtId="0" fontId="0" fillId="0" borderId="0" xfId="0" applyFill="1" applyBorder="1" applyAlignment="1">
      <alignment/>
    </xf>
    <xf numFmtId="0" fontId="2" fillId="0" borderId="0" xfId="0" applyFont="1" applyAlignment="1">
      <alignment/>
    </xf>
    <xf numFmtId="166" fontId="6" fillId="0" borderId="0" xfId="0" applyNumberFormat="1" applyFont="1" applyAlignment="1">
      <alignment/>
    </xf>
    <xf numFmtId="166" fontId="6" fillId="0" borderId="4" xfId="0" applyNumberFormat="1" applyFont="1" applyBorder="1" applyAlignment="1">
      <alignment/>
    </xf>
    <xf numFmtId="184" fontId="6" fillId="0" borderId="0" xfId="15" applyNumberFormat="1" applyFont="1" applyAlignment="1">
      <alignment/>
    </xf>
    <xf numFmtId="184" fontId="6" fillId="0" borderId="0" xfId="15" applyNumberFormat="1" applyFont="1" applyFill="1" applyAlignment="1">
      <alignment/>
    </xf>
    <xf numFmtId="166" fontId="6" fillId="0" borderId="0" xfId="0" applyNumberFormat="1" applyFont="1" applyFill="1" applyAlignment="1">
      <alignment/>
    </xf>
    <xf numFmtId="184" fontId="6" fillId="0" borderId="0" xfId="15" applyNumberFormat="1" applyFont="1" applyFill="1" applyBorder="1" applyAlignment="1">
      <alignment/>
    </xf>
    <xf numFmtId="184" fontId="58" fillId="0" borderId="0" xfId="15" applyNumberFormat="1" applyFont="1" applyAlignment="1">
      <alignment/>
    </xf>
    <xf numFmtId="0" fontId="2" fillId="0" borderId="24" xfId="0" applyFont="1" applyBorder="1" applyAlignment="1">
      <alignment/>
    </xf>
    <xf numFmtId="0" fontId="20" fillId="0" borderId="24" xfId="0" applyFont="1" applyBorder="1" applyAlignment="1">
      <alignment/>
    </xf>
    <xf numFmtId="184" fontId="6" fillId="0" borderId="0" xfId="15" applyNumberFormat="1" applyFont="1" applyAlignment="1">
      <alignment horizontal="center"/>
    </xf>
    <xf numFmtId="0" fontId="15" fillId="0" borderId="0" xfId="0" applyFont="1" applyAlignment="1">
      <alignment/>
    </xf>
    <xf numFmtId="0" fontId="0" fillId="2" borderId="0" xfId="0" applyFill="1" applyAlignment="1">
      <alignment/>
    </xf>
    <xf numFmtId="0" fontId="16" fillId="0" borderId="0" xfId="0" applyFont="1" applyAlignment="1">
      <alignment/>
    </xf>
    <xf numFmtId="0" fontId="2" fillId="0" borderId="0" xfId="0" applyFont="1" applyBorder="1" applyAlignment="1">
      <alignment wrapText="1"/>
    </xf>
    <xf numFmtId="0" fontId="16" fillId="4" borderId="0" xfId="0" applyFont="1" applyFill="1" applyBorder="1" applyAlignment="1">
      <alignment/>
    </xf>
    <xf numFmtId="0" fontId="7" fillId="0" borderId="0" xfId="0" applyFont="1" applyAlignment="1">
      <alignment/>
    </xf>
    <xf numFmtId="0" fontId="16" fillId="4" borderId="0" xfId="0" applyFont="1" applyFill="1" applyAlignment="1">
      <alignment/>
    </xf>
    <xf numFmtId="0" fontId="16" fillId="0" borderId="0" xfId="0" applyFont="1" applyFill="1" applyBorder="1" applyAlignment="1">
      <alignment/>
    </xf>
    <xf numFmtId="0" fontId="23" fillId="0" borderId="0" xfId="0" applyFont="1" applyFill="1" applyBorder="1" applyAlignment="1">
      <alignment/>
    </xf>
    <xf numFmtId="0" fontId="20" fillId="0" borderId="0" xfId="0" applyFont="1" applyAlignment="1">
      <alignment/>
    </xf>
    <xf numFmtId="0" fontId="2" fillId="0" borderId="0" xfId="0" applyFont="1" applyFill="1" applyAlignment="1">
      <alignment wrapText="1"/>
    </xf>
    <xf numFmtId="0" fontId="0" fillId="0" borderId="0" xfId="0" applyFill="1" applyAlignment="1">
      <alignment/>
    </xf>
    <xf numFmtId="9" fontId="2" fillId="0" borderId="0" xfId="0" applyNumberFormat="1" applyFont="1" applyFill="1" applyAlignment="1">
      <alignment/>
    </xf>
    <xf numFmtId="1" fontId="8" fillId="5" borderId="0" xfId="15" applyNumberFormat="1" applyFont="1" applyFill="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22"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6" sqref="A6"/>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97</v>
      </c>
      <c r="B1" s="17"/>
    </row>
    <row r="2" spans="1:2" ht="20.25">
      <c r="A2" s="19"/>
      <c r="B2" s="20"/>
    </row>
    <row r="3" spans="1:5" s="30" customFormat="1" ht="18">
      <c r="A3" s="116" t="s">
        <v>214</v>
      </c>
      <c r="B3" s="21"/>
      <c r="C3" s="9"/>
      <c r="E3" s="9"/>
    </row>
    <row r="4" spans="1:5" s="30" customFormat="1" ht="18">
      <c r="A4" s="116" t="s">
        <v>212</v>
      </c>
      <c r="B4" s="21"/>
      <c r="C4" s="9"/>
      <c r="E4" s="9"/>
    </row>
    <row r="5" spans="1:5" s="30" customFormat="1" ht="18">
      <c r="A5" s="116" t="s">
        <v>225</v>
      </c>
      <c r="B5" s="21"/>
      <c r="C5" s="9"/>
      <c r="E5" s="9"/>
    </row>
    <row r="6" spans="1:5" s="30" customFormat="1" ht="18">
      <c r="A6" s="116" t="s">
        <v>144</v>
      </c>
      <c r="B6" s="21"/>
      <c r="C6" s="9"/>
      <c r="E6" s="9"/>
    </row>
    <row r="7" spans="1:5" s="30" customFormat="1" ht="15.75">
      <c r="A7" s="67"/>
      <c r="B7" s="21"/>
      <c r="C7" s="9"/>
      <c r="E7" s="9"/>
    </row>
    <row r="8" spans="1:2" ht="12.75">
      <c r="A8" s="19"/>
      <c r="B8" s="22"/>
    </row>
    <row r="9" spans="1:2" ht="12.75">
      <c r="A9" s="19" t="s">
        <v>0</v>
      </c>
      <c r="B9" s="22"/>
    </row>
    <row r="10" spans="1:6" ht="139.5" customHeight="1">
      <c r="A10" s="19"/>
      <c r="B10" s="50" t="s">
        <v>224</v>
      </c>
      <c r="C10" s="23"/>
      <c r="D10" s="23"/>
      <c r="E10" s="23"/>
      <c r="F10" s="23"/>
    </row>
    <row r="11" spans="1:2" ht="12.75">
      <c r="A11" s="19"/>
      <c r="B11" s="22"/>
    </row>
    <row r="12" spans="1:2" ht="12.75">
      <c r="A12" s="19" t="s">
        <v>10</v>
      </c>
      <c r="B12" s="22"/>
    </row>
    <row r="13" spans="1:2" ht="12.75">
      <c r="A13" s="19"/>
      <c r="B13" s="220" t="s">
        <v>213</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Y187"/>
  <sheetViews>
    <sheetView zoomScale="85" zoomScaleNormal="85" workbookViewId="0" topLeftCell="A1">
      <selection activeCell="A1" sqref="A1"/>
    </sheetView>
  </sheetViews>
  <sheetFormatPr defaultColWidth="9.140625" defaultRowHeight="12.75"/>
  <cols>
    <col min="1" max="1" width="4.8515625" style="0" bestFit="1" customWidth="1"/>
    <col min="2" max="2" width="9.00390625" style="0" customWidth="1"/>
    <col min="3" max="3" width="2.421875" style="0" customWidth="1"/>
    <col min="4" max="4" width="42.28125" style="0" customWidth="1"/>
    <col min="5" max="5" width="10.00390625" style="0" bestFit="1" customWidth="1"/>
    <col min="6" max="6" width="10.28125" style="141" customWidth="1"/>
    <col min="7" max="7" width="4.8515625" style="154" customWidth="1"/>
    <col min="8" max="10" width="4.140625" style="154" customWidth="1"/>
    <col min="11" max="11" width="11.421875" style="154" hidden="1" customWidth="1"/>
    <col min="12" max="12" width="11.140625" style="5" hidden="1" customWidth="1"/>
    <col min="13" max="13" width="10.00390625" style="5" hidden="1" customWidth="1"/>
    <col min="14" max="18" width="0.5625" style="5" customWidth="1"/>
    <col min="19" max="19" width="1.8515625" style="0" customWidth="1"/>
    <col min="20" max="20" width="5.57421875" style="43" customWidth="1"/>
    <col min="21" max="24" width="4.57421875" style="43" customWidth="1"/>
    <col min="25" max="25" width="5.28125" style="0" bestFit="1" customWidth="1"/>
    <col min="26" max="26" width="6.140625" style="0" bestFit="1" customWidth="1"/>
    <col min="27" max="30" width="4.57421875" style="0" customWidth="1"/>
    <col min="31" max="31" width="6.421875" style="0" customWidth="1"/>
    <col min="32" max="32" width="7.00390625" style="0" bestFit="1" customWidth="1"/>
    <col min="33" max="33" width="6.140625" style="0" bestFit="1" customWidth="1"/>
    <col min="34" max="38" width="4.57421875" style="0" hidden="1" customWidth="1"/>
    <col min="39" max="39" width="1.57421875" style="0" customWidth="1"/>
    <col min="40" max="40" width="12.140625" style="0" bestFit="1" customWidth="1"/>
    <col min="41" max="41" width="9.57421875" style="7" bestFit="1" customWidth="1"/>
    <col min="42" max="65" width="3.421875" style="0" hidden="1" customWidth="1"/>
    <col min="66" max="66" width="9.140625" style="0" hidden="1" customWidth="1"/>
    <col min="67" max="67" width="9.57421875" style="0" hidden="1" customWidth="1"/>
    <col min="68" max="68" width="9.421875" style="0" hidden="1" customWidth="1"/>
    <col min="69" max="70" width="9.140625" style="0" hidden="1" customWidth="1"/>
    <col min="71" max="82" width="3.7109375" style="0" hidden="1" customWidth="1"/>
  </cols>
  <sheetData>
    <row r="1" spans="2:19" ht="17.25" customHeight="1">
      <c r="B1" s="86" t="str">
        <f>+'Tab A Description'!A3</f>
        <v>Cost Center: 1170</v>
      </c>
      <c r="C1" s="86"/>
      <c r="D1" s="86"/>
      <c r="E1" s="86"/>
      <c r="F1" s="132"/>
      <c r="G1" s="143"/>
      <c r="H1" s="143"/>
      <c r="I1" s="143"/>
      <c r="J1" s="143"/>
      <c r="K1" s="143"/>
      <c r="L1" s="257"/>
      <c r="M1" s="257"/>
      <c r="N1" s="257"/>
      <c r="O1" s="257"/>
      <c r="P1" s="257"/>
      <c r="Q1" s="257"/>
      <c r="R1" s="257"/>
      <c r="S1" s="86"/>
    </row>
    <row r="2" spans="2:103" s="35" customFormat="1" ht="17.25" customHeight="1">
      <c r="B2" s="86" t="str">
        <f>+'Tab A Description'!A4</f>
        <v>Job Number: 1001</v>
      </c>
      <c r="C2" s="87"/>
      <c r="D2" s="87"/>
      <c r="E2" s="87"/>
      <c r="F2" s="133"/>
      <c r="G2" s="144"/>
      <c r="H2" s="144"/>
      <c r="I2" s="144"/>
      <c r="J2" s="144"/>
      <c r="K2" s="144"/>
      <c r="L2" s="258"/>
      <c r="M2" s="258"/>
      <c r="N2" s="258"/>
      <c r="O2" s="258"/>
      <c r="P2" s="258"/>
      <c r="Q2" s="258"/>
      <c r="R2" s="258"/>
      <c r="S2" s="87"/>
      <c r="T2" s="6"/>
      <c r="V2" s="6"/>
      <c r="AO2" s="288"/>
      <c r="CE2"/>
      <c r="CF2"/>
      <c r="CG2"/>
      <c r="CH2"/>
      <c r="CI2"/>
      <c r="CJ2"/>
      <c r="CK2"/>
      <c r="CL2"/>
      <c r="CM2"/>
      <c r="CN2"/>
      <c r="CO2"/>
      <c r="CP2"/>
      <c r="CQ2"/>
      <c r="CR2"/>
      <c r="CS2"/>
      <c r="CT2"/>
      <c r="CU2"/>
      <c r="CV2"/>
      <c r="CW2"/>
      <c r="CX2"/>
      <c r="CY2"/>
    </row>
    <row r="3" spans="2:103" s="35" customFormat="1" ht="17.25" customHeight="1">
      <c r="B3" s="86" t="str">
        <f>+'Tab A Description'!A5</f>
        <v>Job Title: Center Stack Upgrade (CSU) PFCs</v>
      </c>
      <c r="C3" s="87"/>
      <c r="D3" s="87"/>
      <c r="E3" s="87"/>
      <c r="F3" s="133"/>
      <c r="G3" s="144"/>
      <c r="H3" s="144"/>
      <c r="I3" s="144"/>
      <c r="J3" s="144"/>
      <c r="K3" s="144"/>
      <c r="L3" s="258"/>
      <c r="M3" s="258"/>
      <c r="N3" s="258"/>
      <c r="O3" s="258"/>
      <c r="P3" s="258"/>
      <c r="Q3" s="258"/>
      <c r="R3" s="258"/>
      <c r="S3" s="87"/>
      <c r="T3" s="6"/>
      <c r="V3" s="6"/>
      <c r="AO3" s="288"/>
      <c r="CE3"/>
      <c r="CF3"/>
      <c r="CG3"/>
      <c r="CH3"/>
      <c r="CI3"/>
      <c r="CJ3"/>
      <c r="CK3"/>
      <c r="CL3"/>
      <c r="CM3"/>
      <c r="CN3"/>
      <c r="CO3"/>
      <c r="CP3"/>
      <c r="CQ3"/>
      <c r="CR3"/>
      <c r="CS3"/>
      <c r="CT3"/>
      <c r="CU3"/>
      <c r="CV3"/>
      <c r="CW3"/>
      <c r="CX3"/>
      <c r="CY3"/>
    </row>
    <row r="4" spans="2:103" s="35" customFormat="1" ht="17.25" customHeight="1" thickBot="1">
      <c r="B4" s="86" t="str">
        <f>+'Tab A Description'!A6</f>
        <v>Job Manager: Kelsey Tresemer</v>
      </c>
      <c r="C4" s="87"/>
      <c r="D4" s="87"/>
      <c r="E4" s="87"/>
      <c r="F4" s="133"/>
      <c r="G4" s="144"/>
      <c r="H4" s="144"/>
      <c r="I4" s="144"/>
      <c r="J4" s="144"/>
      <c r="K4" s="144"/>
      <c r="L4" s="258"/>
      <c r="M4" s="258"/>
      <c r="N4" s="258"/>
      <c r="O4" s="258"/>
      <c r="P4" s="258"/>
      <c r="Q4" s="258"/>
      <c r="R4" s="258"/>
      <c r="S4" s="87"/>
      <c r="T4" s="6"/>
      <c r="V4" s="6"/>
      <c r="AO4" s="288"/>
      <c r="CE4"/>
      <c r="CF4"/>
      <c r="CG4"/>
      <c r="CH4"/>
      <c r="CI4"/>
      <c r="CJ4"/>
      <c r="CK4"/>
      <c r="CL4"/>
      <c r="CM4"/>
      <c r="CN4"/>
      <c r="CO4"/>
      <c r="CP4"/>
      <c r="CQ4"/>
      <c r="CR4"/>
      <c r="CS4"/>
      <c r="CT4"/>
      <c r="CU4"/>
      <c r="CV4"/>
      <c r="CW4"/>
      <c r="CX4"/>
      <c r="CY4"/>
    </row>
    <row r="5" spans="2:41" ht="21.75" customHeight="1" thickBot="1">
      <c r="B5" s="8"/>
      <c r="C5" s="36"/>
      <c r="D5" s="36"/>
      <c r="E5" s="36"/>
      <c r="F5" s="134"/>
      <c r="G5" s="251"/>
      <c r="H5" s="251"/>
      <c r="I5" s="251"/>
      <c r="J5" s="251"/>
      <c r="K5" s="145"/>
      <c r="L5" s="259"/>
      <c r="M5" s="259"/>
      <c r="N5" s="259"/>
      <c r="O5" s="259"/>
      <c r="P5" s="259"/>
      <c r="Q5" s="259"/>
      <c r="R5" s="259"/>
      <c r="S5" s="36"/>
      <c r="T5" s="199" t="s">
        <v>118</v>
      </c>
      <c r="U5" s="200"/>
      <c r="V5" s="200"/>
      <c r="W5" s="200"/>
      <c r="X5" s="200"/>
      <c r="Y5" s="201"/>
      <c r="Z5" s="201"/>
      <c r="AA5" s="201"/>
      <c r="AB5" s="201"/>
      <c r="AC5" s="201"/>
      <c r="AD5" s="201"/>
      <c r="AE5" s="201"/>
      <c r="AF5" s="201"/>
      <c r="AG5" s="201"/>
      <c r="AH5" s="201"/>
      <c r="AI5" s="201"/>
      <c r="AJ5" s="201"/>
      <c r="AK5" s="201"/>
      <c r="AL5" s="202"/>
      <c r="AM5" s="8"/>
      <c r="AN5" s="8"/>
      <c r="AO5" s="289"/>
    </row>
    <row r="6" spans="1:103" s="32" customFormat="1" ht="22.5" customHeight="1" thickBot="1">
      <c r="A6" s="211"/>
      <c r="B6" s="212"/>
      <c r="C6" s="212"/>
      <c r="D6" s="212"/>
      <c r="E6" s="213"/>
      <c r="F6" s="214" t="s">
        <v>48</v>
      </c>
      <c r="G6" s="215"/>
      <c r="H6" s="215"/>
      <c r="I6" s="215"/>
      <c r="J6" s="215"/>
      <c r="K6" s="215"/>
      <c r="L6" s="270"/>
      <c r="M6" s="271"/>
      <c r="N6" s="261"/>
      <c r="O6" s="261"/>
      <c r="P6" s="261"/>
      <c r="Q6" s="261"/>
      <c r="R6" s="261"/>
      <c r="S6" s="95"/>
      <c r="T6" s="90" t="s">
        <v>42</v>
      </c>
      <c r="U6" s="91"/>
      <c r="V6" s="91"/>
      <c r="W6" s="91"/>
      <c r="X6" s="92"/>
      <c r="Y6" s="110" t="s">
        <v>12</v>
      </c>
      <c r="Z6" s="93"/>
      <c r="AA6" s="93"/>
      <c r="AB6" s="93"/>
      <c r="AC6" s="93"/>
      <c r="AD6" s="93"/>
      <c r="AE6" s="93"/>
      <c r="AF6" s="93"/>
      <c r="AG6" s="93"/>
      <c r="AH6" s="93"/>
      <c r="AI6" s="94"/>
      <c r="AJ6" s="93"/>
      <c r="AK6" s="93"/>
      <c r="AL6" s="94"/>
      <c r="AM6" s="31"/>
      <c r="AO6" s="290"/>
      <c r="AP6" s="117" t="s">
        <v>98</v>
      </c>
      <c r="AQ6" s="118"/>
      <c r="AR6" s="118"/>
      <c r="AS6" s="118"/>
      <c r="AT6" s="118"/>
      <c r="AU6" s="118"/>
      <c r="AV6" s="118"/>
      <c r="AW6" s="118"/>
      <c r="AX6" s="118"/>
      <c r="AY6" s="118"/>
      <c r="AZ6" s="118"/>
      <c r="BA6" s="119"/>
      <c r="BB6" s="117" t="s">
        <v>99</v>
      </c>
      <c r="BC6" s="118"/>
      <c r="BD6" s="120"/>
      <c r="BE6" s="120"/>
      <c r="BF6" s="120"/>
      <c r="BG6" s="120"/>
      <c r="BH6" s="120"/>
      <c r="BI6" s="120"/>
      <c r="BJ6" s="120"/>
      <c r="BK6" s="120"/>
      <c r="BL6" s="120"/>
      <c r="BM6" s="121"/>
      <c r="BS6" s="117" t="s">
        <v>99</v>
      </c>
      <c r="BT6" s="118"/>
      <c r="BU6" s="120"/>
      <c r="BV6" s="120"/>
      <c r="BW6" s="120"/>
      <c r="BX6" s="120"/>
      <c r="BY6" s="120"/>
      <c r="BZ6" s="120"/>
      <c r="CA6" s="120"/>
      <c r="CB6" s="120"/>
      <c r="CC6" s="120"/>
      <c r="CD6" s="222"/>
      <c r="CE6"/>
      <c r="CF6"/>
      <c r="CG6"/>
      <c r="CH6"/>
      <c r="CI6"/>
      <c r="CJ6"/>
      <c r="CK6"/>
      <c r="CL6"/>
      <c r="CM6"/>
      <c r="CN6"/>
      <c r="CO6"/>
      <c r="CP6"/>
      <c r="CQ6"/>
      <c r="CR6"/>
      <c r="CS6"/>
      <c r="CT6"/>
      <c r="CU6"/>
      <c r="CV6"/>
      <c r="CW6"/>
      <c r="CX6"/>
      <c r="CY6"/>
    </row>
    <row r="7" spans="1:103" s="32" customFormat="1" ht="25.5" customHeight="1" thickBot="1">
      <c r="A7" s="210"/>
      <c r="B7" s="203" t="s">
        <v>119</v>
      </c>
      <c r="C7" s="203"/>
      <c r="D7" s="203"/>
      <c r="E7" s="205"/>
      <c r="F7" s="209" t="s">
        <v>112</v>
      </c>
      <c r="G7" s="196"/>
      <c r="H7" s="197"/>
      <c r="I7" s="197"/>
      <c r="J7" s="197"/>
      <c r="K7" s="198"/>
      <c r="L7" s="182" t="s">
        <v>111</v>
      </c>
      <c r="M7" s="183"/>
      <c r="N7" s="262"/>
      <c r="O7" s="262"/>
      <c r="P7" s="262"/>
      <c r="Q7" s="262"/>
      <c r="R7" s="262"/>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8"/>
      <c r="AK7" s="108"/>
      <c r="AL7" s="108"/>
      <c r="AM7" s="31"/>
      <c r="AO7" s="290"/>
      <c r="CE7"/>
      <c r="CF7"/>
      <c r="CG7"/>
      <c r="CH7"/>
      <c r="CI7"/>
      <c r="CJ7"/>
      <c r="CK7"/>
      <c r="CL7"/>
      <c r="CM7"/>
      <c r="CN7"/>
      <c r="CO7"/>
      <c r="CP7"/>
      <c r="CQ7"/>
      <c r="CR7"/>
      <c r="CS7"/>
      <c r="CT7"/>
      <c r="CU7"/>
      <c r="CV7"/>
      <c r="CW7"/>
      <c r="CX7"/>
      <c r="CY7"/>
    </row>
    <row r="8" spans="1:103" s="38" customFormat="1" ht="90" customHeight="1" thickBot="1">
      <c r="A8" s="207" t="s">
        <v>107</v>
      </c>
      <c r="B8" s="208" t="s">
        <v>117</v>
      </c>
      <c r="C8" s="204"/>
      <c r="D8" s="208"/>
      <c r="E8" s="208" t="s">
        <v>113</v>
      </c>
      <c r="F8" s="206" t="s">
        <v>114</v>
      </c>
      <c r="G8" s="184" t="s">
        <v>143</v>
      </c>
      <c r="H8" s="185"/>
      <c r="I8" s="185"/>
      <c r="J8" s="185"/>
      <c r="K8" s="186" t="s">
        <v>110</v>
      </c>
      <c r="L8" s="173" t="s">
        <v>49</v>
      </c>
      <c r="M8" s="173" t="s">
        <v>50</v>
      </c>
      <c r="N8" s="263"/>
      <c r="O8" s="263"/>
      <c r="P8" s="263"/>
      <c r="Q8" s="263"/>
      <c r="R8" s="263"/>
      <c r="S8" s="187" t="s">
        <v>115</v>
      </c>
      <c r="T8" s="188" t="s">
        <v>46</v>
      </c>
      <c r="U8" s="189" t="s">
        <v>47</v>
      </c>
      <c r="V8" s="189" t="s">
        <v>45</v>
      </c>
      <c r="W8" s="189" t="s">
        <v>43</v>
      </c>
      <c r="X8" s="190" t="s">
        <v>44</v>
      </c>
      <c r="Y8" s="191" t="s">
        <v>51</v>
      </c>
      <c r="Z8" s="192" t="s">
        <v>52</v>
      </c>
      <c r="AA8" s="192" t="s">
        <v>53</v>
      </c>
      <c r="AB8" s="192" t="s">
        <v>54</v>
      </c>
      <c r="AC8" s="192" t="s">
        <v>55</v>
      </c>
      <c r="AD8" s="192" t="s">
        <v>56</v>
      </c>
      <c r="AE8" s="192" t="s">
        <v>57</v>
      </c>
      <c r="AF8" s="192" t="s">
        <v>58</v>
      </c>
      <c r="AG8" s="192" t="s">
        <v>59</v>
      </c>
      <c r="AH8" s="192" t="s">
        <v>60</v>
      </c>
      <c r="AI8" s="193" t="s">
        <v>61</v>
      </c>
      <c r="AJ8" s="194" t="s">
        <v>85</v>
      </c>
      <c r="AK8" s="194" t="s">
        <v>85</v>
      </c>
      <c r="AL8" s="194" t="s">
        <v>85</v>
      </c>
      <c r="AM8" s="195"/>
      <c r="AN8" s="85" t="s">
        <v>96</v>
      </c>
      <c r="AO8" s="291" t="s">
        <v>32</v>
      </c>
      <c r="AP8" s="250">
        <v>39722</v>
      </c>
      <c r="AQ8" s="170">
        <v>39753</v>
      </c>
      <c r="AR8" s="170">
        <v>39783</v>
      </c>
      <c r="AS8" s="170">
        <v>39814</v>
      </c>
      <c r="AT8" s="170">
        <v>39845</v>
      </c>
      <c r="AU8" s="170">
        <v>39873</v>
      </c>
      <c r="AV8" s="170">
        <v>39904</v>
      </c>
      <c r="AW8" s="170">
        <v>39934</v>
      </c>
      <c r="AX8" s="170">
        <v>39965</v>
      </c>
      <c r="AY8" s="170">
        <v>39995</v>
      </c>
      <c r="AZ8" s="170">
        <v>40026</v>
      </c>
      <c r="BA8" s="170">
        <v>40057</v>
      </c>
      <c r="BB8" s="171">
        <v>40087</v>
      </c>
      <c r="BC8" s="171">
        <v>40118</v>
      </c>
      <c r="BD8" s="171">
        <v>40148</v>
      </c>
      <c r="BE8" s="171">
        <v>40179</v>
      </c>
      <c r="BF8" s="171">
        <v>40210</v>
      </c>
      <c r="BG8" s="171">
        <v>40238</v>
      </c>
      <c r="BH8" s="171">
        <v>40269</v>
      </c>
      <c r="BI8" s="171">
        <v>40299</v>
      </c>
      <c r="BJ8" s="171">
        <v>40330</v>
      </c>
      <c r="BK8" s="171">
        <v>40360</v>
      </c>
      <c r="BL8" s="171">
        <v>40391</v>
      </c>
      <c r="BM8" s="171">
        <v>40422</v>
      </c>
      <c r="BN8" s="171">
        <v>40452</v>
      </c>
      <c r="BO8" s="171">
        <v>40483</v>
      </c>
      <c r="BP8" s="171">
        <v>40513</v>
      </c>
      <c r="BQ8" s="171">
        <v>40544</v>
      </c>
      <c r="BR8" s="171">
        <v>40575</v>
      </c>
      <c r="BS8" s="171">
        <v>40452</v>
      </c>
      <c r="BT8" s="171">
        <v>40483</v>
      </c>
      <c r="BU8" s="171">
        <v>40513</v>
      </c>
      <c r="BV8" s="171">
        <v>40544</v>
      </c>
      <c r="BW8" s="171">
        <v>40575</v>
      </c>
      <c r="BX8" s="171">
        <v>40603</v>
      </c>
      <c r="BY8" s="171">
        <v>40634</v>
      </c>
      <c r="BZ8" s="171">
        <v>40664</v>
      </c>
      <c r="CA8" s="171">
        <v>40696</v>
      </c>
      <c r="CB8" s="171">
        <v>40727</v>
      </c>
      <c r="CC8" s="171">
        <v>40759</v>
      </c>
      <c r="CD8" s="171">
        <v>40791</v>
      </c>
      <c r="CE8"/>
      <c r="CF8"/>
      <c r="CG8"/>
      <c r="CH8"/>
      <c r="CI8"/>
      <c r="CJ8"/>
      <c r="CK8"/>
      <c r="CL8"/>
      <c r="CM8"/>
      <c r="CN8"/>
      <c r="CO8"/>
      <c r="CP8"/>
      <c r="CQ8"/>
      <c r="CR8"/>
      <c r="CS8"/>
      <c r="CT8"/>
      <c r="CU8"/>
      <c r="CV8"/>
      <c r="CW8"/>
      <c r="CX8"/>
      <c r="CY8"/>
    </row>
    <row r="9" spans="1:103" s="39" customFormat="1" ht="36">
      <c r="A9" s="39" t="s">
        <v>108</v>
      </c>
      <c r="B9" s="172" t="s">
        <v>116</v>
      </c>
      <c r="D9" s="157"/>
      <c r="E9" s="157"/>
      <c r="F9" s="158"/>
      <c r="G9" s="159"/>
      <c r="H9" s="159"/>
      <c r="I9" s="159"/>
      <c r="J9" s="159"/>
      <c r="K9" s="159"/>
      <c r="L9" s="174"/>
      <c r="M9" s="175"/>
      <c r="N9" s="167"/>
      <c r="O9" s="167"/>
      <c r="P9" s="167"/>
      <c r="Q9" s="167"/>
      <c r="R9" s="167"/>
      <c r="S9" s="114"/>
      <c r="T9" s="216">
        <v>1.22</v>
      </c>
      <c r="U9" s="216">
        <v>1.22</v>
      </c>
      <c r="V9" s="216">
        <v>1.63</v>
      </c>
      <c r="W9" s="216">
        <v>1.1</v>
      </c>
      <c r="X9" s="216">
        <v>1.63</v>
      </c>
      <c r="Y9" s="217">
        <v>185.5</v>
      </c>
      <c r="Z9" s="217">
        <v>125.09</v>
      </c>
      <c r="AA9" s="217">
        <v>143.5</v>
      </c>
      <c r="AB9" s="217">
        <v>144.4</v>
      </c>
      <c r="AC9" s="217">
        <v>175.93</v>
      </c>
      <c r="AD9" s="217">
        <v>151.07</v>
      </c>
      <c r="AE9" s="217">
        <v>165.37</v>
      </c>
      <c r="AF9" s="217">
        <v>145.35</v>
      </c>
      <c r="AG9" s="217">
        <v>150.77</v>
      </c>
      <c r="AH9" s="217">
        <v>142.83</v>
      </c>
      <c r="AI9" s="217">
        <v>180.23</v>
      </c>
      <c r="AJ9" s="217">
        <v>150</v>
      </c>
      <c r="AK9" s="217">
        <v>150</v>
      </c>
      <c r="AL9" s="217">
        <v>150</v>
      </c>
      <c r="AO9" s="292"/>
      <c r="AP9" s="38"/>
      <c r="AQ9" s="38"/>
      <c r="AR9" s="38"/>
      <c r="AS9" s="38"/>
      <c r="AT9" s="38"/>
      <c r="AU9" s="38"/>
      <c r="AV9" s="38"/>
      <c r="AW9" s="38"/>
      <c r="AX9" s="38"/>
      <c r="AY9" s="38"/>
      <c r="CE9"/>
      <c r="CF9"/>
      <c r="CG9"/>
      <c r="CH9"/>
      <c r="CI9"/>
      <c r="CJ9"/>
      <c r="CK9"/>
      <c r="CL9"/>
      <c r="CM9"/>
      <c r="CN9"/>
      <c r="CO9"/>
      <c r="CP9"/>
      <c r="CQ9"/>
      <c r="CR9"/>
      <c r="CS9"/>
      <c r="CT9"/>
      <c r="CU9"/>
      <c r="CV9"/>
      <c r="CW9"/>
      <c r="CX9"/>
      <c r="CY9"/>
    </row>
    <row r="10" spans="3:103" s="97" customFormat="1" ht="14.25" customHeight="1">
      <c r="C10" s="105" t="s">
        <v>62</v>
      </c>
      <c r="F10" s="135"/>
      <c r="G10" s="147"/>
      <c r="H10" s="147"/>
      <c r="I10" s="147"/>
      <c r="J10" s="147"/>
      <c r="K10" s="131"/>
      <c r="L10" s="176">
        <f aca="true" t="shared" si="0" ref="L10:L77">IF(F10="","",IF(K10="",MAX(N10:R10),K10))</f>
      </c>
      <c r="M10" s="177">
        <f aca="true" t="shared" si="1" ref="M10:M76">IF(F10="","",+L10+(F10*7/5))</f>
      </c>
      <c r="N10" s="168">
        <f aca="true" ca="1" t="shared" si="2" ref="N10:N77">IF(K10="",NOW(),K10)</f>
        <v>40129.72603587963</v>
      </c>
      <c r="O10" s="169">
        <f aca="true" ca="1" t="shared" si="3" ref="O10:O19">IF(G10="",NOW(),VLOOKUP(G10,$A$10:$M$152,13))</f>
        <v>40129.72603587963</v>
      </c>
      <c r="P10" s="169">
        <f aca="true" ca="1" t="shared" si="4" ref="P10:P19">IF(H10="",NOW(),VLOOKUP(H10,$A$10:$M$152,13))</f>
        <v>40129.72603587963</v>
      </c>
      <c r="Q10" s="169">
        <f aca="true" ca="1" t="shared" si="5" ref="Q10:Q19">IF(I10="",NOW(),VLOOKUP(I10,$A$10:$M$152,13))</f>
        <v>40129.72603587963</v>
      </c>
      <c r="R10" s="169">
        <f aca="true" ca="1" t="shared" si="6" ref="R10:R19">IF(J10="",NOW(),VLOOKUP(J10,$A$10:$M$152,13))</f>
        <v>40129.72603587963</v>
      </c>
      <c r="S10" s="99"/>
      <c r="T10" s="278"/>
      <c r="U10" s="278"/>
      <c r="V10" s="278"/>
      <c r="W10" s="278"/>
      <c r="X10" s="279"/>
      <c r="Y10" s="280"/>
      <c r="Z10" s="280"/>
      <c r="AA10" s="280"/>
      <c r="AB10" s="280"/>
      <c r="AC10" s="280"/>
      <c r="AD10" s="280"/>
      <c r="AE10" s="280"/>
      <c r="AF10" s="280"/>
      <c r="AG10" s="280"/>
      <c r="AH10" s="280"/>
      <c r="AI10" s="280"/>
      <c r="AJ10" s="280"/>
      <c r="AK10" s="280"/>
      <c r="AL10" s="280"/>
      <c r="AM10" s="98"/>
      <c r="AN10" s="100"/>
      <c r="AO10" s="239"/>
      <c r="AP10" s="165"/>
      <c r="AQ10" s="165"/>
      <c r="AR10" s="165"/>
      <c r="AS10" s="165"/>
      <c r="AT10" s="165"/>
      <c r="AU10" s="165"/>
      <c r="AV10" s="165"/>
      <c r="AW10" s="165"/>
      <c r="AX10" s="165"/>
      <c r="AY10" s="165"/>
      <c r="AZ10" s="165"/>
      <c r="BA10" s="165"/>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c r="CF10"/>
      <c r="CG10"/>
      <c r="CH10"/>
      <c r="CI10"/>
      <c r="CJ10"/>
      <c r="CK10"/>
      <c r="CL10"/>
      <c r="CM10"/>
      <c r="CN10"/>
      <c r="CO10"/>
      <c r="CP10"/>
      <c r="CQ10"/>
      <c r="CR10"/>
      <c r="CS10"/>
      <c r="CT10"/>
      <c r="CU10"/>
      <c r="CV10"/>
      <c r="CW10"/>
      <c r="CX10"/>
      <c r="CY10"/>
    </row>
    <row r="11" spans="1:103" s="97" customFormat="1" ht="14.25" customHeight="1">
      <c r="A11" s="103">
        <v>1</v>
      </c>
      <c r="B11" s="106"/>
      <c r="C11" s="97" t="s">
        <v>145</v>
      </c>
      <c r="E11" s="97" t="s">
        <v>146</v>
      </c>
      <c r="F11" s="135">
        <v>20</v>
      </c>
      <c r="G11" s="147"/>
      <c r="H11" s="147"/>
      <c r="I11" s="147"/>
      <c r="J11" s="147"/>
      <c r="K11" s="131">
        <v>39993</v>
      </c>
      <c r="L11" s="176">
        <f t="shared" si="0"/>
        <v>39993</v>
      </c>
      <c r="M11" s="177">
        <f t="shared" si="1"/>
        <v>40021</v>
      </c>
      <c r="N11" s="168">
        <f ca="1" t="shared" si="2"/>
        <v>39993</v>
      </c>
      <c r="O11" s="169">
        <f ca="1" t="shared" si="3"/>
        <v>40129.72603587963</v>
      </c>
      <c r="P11" s="169">
        <f ca="1" t="shared" si="4"/>
        <v>40129.72603587963</v>
      </c>
      <c r="Q11" s="169">
        <f ca="1" t="shared" si="5"/>
        <v>40129.72603587963</v>
      </c>
      <c r="R11" s="169">
        <f ca="1" t="shared" si="6"/>
        <v>40129.72603587963</v>
      </c>
      <c r="S11" s="99"/>
      <c r="T11" s="278"/>
      <c r="U11" s="278"/>
      <c r="V11" s="278"/>
      <c r="W11" s="278"/>
      <c r="X11" s="279"/>
      <c r="Y11" s="280"/>
      <c r="Z11" s="280"/>
      <c r="AA11" s="280"/>
      <c r="AB11" s="280"/>
      <c r="AC11" s="280"/>
      <c r="AD11" s="280"/>
      <c r="AE11" s="280">
        <v>80</v>
      </c>
      <c r="AG11" s="280"/>
      <c r="AH11" s="280"/>
      <c r="AI11" s="280"/>
      <c r="AJ11" s="280"/>
      <c r="AK11" s="280"/>
      <c r="AL11" s="280">
        <v>2</v>
      </c>
      <c r="AM11" s="98"/>
      <c r="AN11" s="100"/>
      <c r="AO11" s="239">
        <v>2</v>
      </c>
      <c r="AP11" s="165"/>
      <c r="AQ11" s="165"/>
      <c r="AR11" s="165"/>
      <c r="AS11" s="165"/>
      <c r="AT11" s="165"/>
      <c r="AU11" s="165"/>
      <c r="AV11" s="165"/>
      <c r="AW11" s="165"/>
      <c r="AX11" s="165"/>
      <c r="AY11" s="165"/>
      <c r="AZ11" s="165"/>
      <c r="BA11" s="165"/>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c r="CF11"/>
      <c r="CG11"/>
      <c r="CH11"/>
      <c r="CI11"/>
      <c r="CJ11"/>
      <c r="CK11"/>
      <c r="CL11"/>
      <c r="CM11"/>
      <c r="CN11"/>
      <c r="CO11"/>
      <c r="CP11"/>
      <c r="CQ11"/>
      <c r="CR11"/>
      <c r="CS11"/>
      <c r="CT11"/>
      <c r="CU11"/>
      <c r="CV11"/>
      <c r="CW11"/>
      <c r="CX11"/>
      <c r="CY11"/>
    </row>
    <row r="12" spans="1:103" s="97" customFormat="1" ht="15">
      <c r="A12" s="103">
        <v>2</v>
      </c>
      <c r="C12" s="97" t="s">
        <v>147</v>
      </c>
      <c r="E12" s="97" t="s">
        <v>148</v>
      </c>
      <c r="F12" s="135">
        <v>15</v>
      </c>
      <c r="G12" s="147">
        <v>1</v>
      </c>
      <c r="H12" s="147"/>
      <c r="I12" s="147"/>
      <c r="J12" s="147"/>
      <c r="K12" s="131">
        <v>40000</v>
      </c>
      <c r="L12" s="176">
        <f t="shared" si="0"/>
        <v>40000</v>
      </c>
      <c r="M12" s="177">
        <f t="shared" si="1"/>
        <v>40021</v>
      </c>
      <c r="N12" s="168">
        <f ca="1" t="shared" si="2"/>
        <v>40000</v>
      </c>
      <c r="O12" s="169">
        <f ca="1" t="shared" si="3"/>
        <v>40021</v>
      </c>
      <c r="P12" s="169">
        <f ca="1" t="shared" si="4"/>
        <v>40129.72603587963</v>
      </c>
      <c r="Q12" s="169">
        <f ca="1" t="shared" si="5"/>
        <v>40129.72603587963</v>
      </c>
      <c r="R12" s="169">
        <f ca="1" t="shared" si="6"/>
        <v>40129.72603587963</v>
      </c>
      <c r="S12" s="99"/>
      <c r="T12" s="278"/>
      <c r="U12" s="278"/>
      <c r="V12" s="278"/>
      <c r="W12" s="278"/>
      <c r="X12" s="279"/>
      <c r="Y12" s="280"/>
      <c r="Z12" s="280">
        <v>120</v>
      </c>
      <c r="AA12" s="280"/>
      <c r="AB12" s="280"/>
      <c r="AC12" s="280"/>
      <c r="AD12" s="280"/>
      <c r="AE12" s="280"/>
      <c r="AG12" s="280"/>
      <c r="AH12" s="280"/>
      <c r="AI12" s="280"/>
      <c r="AJ12" s="280"/>
      <c r="AK12" s="280"/>
      <c r="AL12" s="280">
        <v>2</v>
      </c>
      <c r="AM12" s="98"/>
      <c r="AN12" s="100"/>
      <c r="AO12" s="287">
        <v>2</v>
      </c>
      <c r="AP12" s="165"/>
      <c r="AQ12" s="165"/>
      <c r="AR12" s="165"/>
      <c r="AS12" s="165"/>
      <c r="AT12" s="165"/>
      <c r="AU12" s="165"/>
      <c r="AV12" s="165"/>
      <c r="AW12" s="165"/>
      <c r="AX12" s="165"/>
      <c r="AY12" s="165"/>
      <c r="AZ12" s="165"/>
      <c r="BA12" s="165"/>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c r="CF12"/>
      <c r="CG12"/>
      <c r="CH12"/>
      <c r="CI12"/>
      <c r="CJ12"/>
      <c r="CK12"/>
      <c r="CL12"/>
      <c r="CM12"/>
      <c r="CN12"/>
      <c r="CO12"/>
      <c r="CP12"/>
      <c r="CQ12"/>
      <c r="CR12"/>
      <c r="CS12"/>
      <c r="CT12"/>
      <c r="CU12"/>
      <c r="CV12"/>
      <c r="CW12"/>
      <c r="CX12"/>
      <c r="CY12"/>
    </row>
    <row r="13" spans="1:103" s="97" customFormat="1" ht="15">
      <c r="A13" s="103">
        <v>3</v>
      </c>
      <c r="B13" s="105"/>
      <c r="C13" s="101" t="s">
        <v>149</v>
      </c>
      <c r="D13" s="101"/>
      <c r="E13" s="101" t="s">
        <v>148</v>
      </c>
      <c r="F13" s="135">
        <v>10</v>
      </c>
      <c r="G13" s="147">
        <v>2</v>
      </c>
      <c r="H13" s="147"/>
      <c r="I13" s="147"/>
      <c r="J13" s="147"/>
      <c r="K13" s="131">
        <v>40021</v>
      </c>
      <c r="L13" s="176">
        <f t="shared" si="0"/>
        <v>40021</v>
      </c>
      <c r="M13" s="177">
        <f t="shared" si="1"/>
        <v>40035</v>
      </c>
      <c r="N13" s="168">
        <f ca="1" t="shared" si="2"/>
        <v>40021</v>
      </c>
      <c r="O13" s="169">
        <f ca="1" t="shared" si="3"/>
        <v>40021</v>
      </c>
      <c r="P13" s="169">
        <f ca="1" t="shared" si="4"/>
        <v>40129.72603587963</v>
      </c>
      <c r="Q13" s="169">
        <f ca="1" t="shared" si="5"/>
        <v>40129.72603587963</v>
      </c>
      <c r="R13" s="169">
        <f ca="1" t="shared" si="6"/>
        <v>40129.72603587963</v>
      </c>
      <c r="S13" s="99"/>
      <c r="T13" s="278"/>
      <c r="U13" s="278"/>
      <c r="V13" s="278"/>
      <c r="W13" s="278"/>
      <c r="X13" s="279"/>
      <c r="Y13" s="280"/>
      <c r="Z13" s="280">
        <v>80</v>
      </c>
      <c r="AA13" s="280"/>
      <c r="AB13" s="280"/>
      <c r="AC13" s="280"/>
      <c r="AD13" s="280"/>
      <c r="AE13" s="280">
        <v>20</v>
      </c>
      <c r="AG13" s="280"/>
      <c r="AH13" s="280"/>
      <c r="AI13" s="280"/>
      <c r="AJ13" s="280"/>
      <c r="AK13" s="280"/>
      <c r="AL13" s="280">
        <v>2</v>
      </c>
      <c r="AM13" s="98"/>
      <c r="AN13" s="100"/>
      <c r="AO13" s="287">
        <v>2</v>
      </c>
      <c r="AP13" s="165"/>
      <c r="AQ13" s="165"/>
      <c r="AR13" s="165"/>
      <c r="AS13" s="165"/>
      <c r="AT13" s="165"/>
      <c r="AU13" s="165"/>
      <c r="AV13" s="165"/>
      <c r="AW13" s="165"/>
      <c r="AX13" s="165"/>
      <c r="AY13" s="165"/>
      <c r="AZ13" s="165"/>
      <c r="BA13" s="165"/>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c r="CF13"/>
      <c r="CG13"/>
      <c r="CH13"/>
      <c r="CI13"/>
      <c r="CJ13"/>
      <c r="CK13"/>
      <c r="CL13"/>
      <c r="CM13"/>
      <c r="CN13"/>
      <c r="CO13"/>
      <c r="CP13"/>
      <c r="CQ13"/>
      <c r="CR13"/>
      <c r="CS13"/>
      <c r="CT13"/>
      <c r="CU13"/>
      <c r="CV13"/>
      <c r="CW13"/>
      <c r="CX13"/>
      <c r="CY13"/>
    </row>
    <row r="14" spans="1:103" s="97" customFormat="1" ht="15">
      <c r="A14" s="103">
        <v>4</v>
      </c>
      <c r="B14" s="105"/>
      <c r="C14" s="97" t="s">
        <v>150</v>
      </c>
      <c r="E14" s="97" t="s">
        <v>146</v>
      </c>
      <c r="F14" s="135">
        <v>4</v>
      </c>
      <c r="G14" s="147">
        <v>2</v>
      </c>
      <c r="H14" s="147">
        <v>3</v>
      </c>
      <c r="I14" s="147"/>
      <c r="J14" s="147"/>
      <c r="K14" s="131">
        <v>40033</v>
      </c>
      <c r="L14" s="176">
        <f t="shared" si="0"/>
        <v>40033</v>
      </c>
      <c r="M14" s="177">
        <f t="shared" si="1"/>
        <v>40038.6</v>
      </c>
      <c r="N14" s="168">
        <f ca="1" t="shared" si="2"/>
        <v>40033</v>
      </c>
      <c r="O14" s="169">
        <f ca="1" t="shared" si="3"/>
        <v>40021</v>
      </c>
      <c r="P14" s="169">
        <f ca="1" t="shared" si="4"/>
        <v>40035</v>
      </c>
      <c r="Q14" s="169">
        <f ca="1" t="shared" si="5"/>
        <v>40129.72603587963</v>
      </c>
      <c r="R14" s="169">
        <f ca="1" t="shared" si="6"/>
        <v>40129.72603587963</v>
      </c>
      <c r="S14" s="99"/>
      <c r="T14" s="278"/>
      <c r="U14" s="278"/>
      <c r="V14" s="278"/>
      <c r="W14" s="278"/>
      <c r="X14" s="279"/>
      <c r="Y14" s="280"/>
      <c r="Z14" s="280">
        <v>32</v>
      </c>
      <c r="AA14" s="280"/>
      <c r="AB14" s="280"/>
      <c r="AC14" s="280"/>
      <c r="AD14" s="280"/>
      <c r="AE14" s="280">
        <v>16</v>
      </c>
      <c r="AG14" s="280"/>
      <c r="AH14" s="280"/>
      <c r="AI14" s="280"/>
      <c r="AJ14" s="280"/>
      <c r="AK14" s="280"/>
      <c r="AL14" s="280">
        <v>2</v>
      </c>
      <c r="AM14" s="98"/>
      <c r="AN14" s="100"/>
      <c r="AO14" s="287">
        <v>2</v>
      </c>
      <c r="AP14" s="165"/>
      <c r="AQ14" s="165"/>
      <c r="AR14" s="165"/>
      <c r="AS14" s="165"/>
      <c r="AT14" s="165"/>
      <c r="AU14" s="165"/>
      <c r="AV14" s="165"/>
      <c r="AW14" s="165"/>
      <c r="AX14" s="165"/>
      <c r="AY14" s="165"/>
      <c r="AZ14" s="165"/>
      <c r="BA14" s="165"/>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c r="CF14"/>
      <c r="CG14"/>
      <c r="CH14"/>
      <c r="CI14"/>
      <c r="CJ14"/>
      <c r="CK14"/>
      <c r="CL14"/>
      <c r="CM14"/>
      <c r="CN14"/>
      <c r="CO14"/>
      <c r="CP14"/>
      <c r="CQ14"/>
      <c r="CR14"/>
      <c r="CS14"/>
      <c r="CT14"/>
      <c r="CU14"/>
      <c r="CV14"/>
      <c r="CW14"/>
      <c r="CX14"/>
      <c r="CY14"/>
    </row>
    <row r="15" spans="1:103" s="97" customFormat="1" ht="15">
      <c r="A15" s="103">
        <v>5</v>
      </c>
      <c r="B15" s="105"/>
      <c r="C15" s="97" t="s">
        <v>151</v>
      </c>
      <c r="E15" s="97" t="s">
        <v>146</v>
      </c>
      <c r="F15" s="135">
        <v>1</v>
      </c>
      <c r="G15" s="147">
        <v>4</v>
      </c>
      <c r="H15" s="147"/>
      <c r="I15" s="147"/>
      <c r="J15" s="147"/>
      <c r="K15" s="131">
        <v>40038</v>
      </c>
      <c r="L15" s="176">
        <f t="shared" si="0"/>
        <v>40038</v>
      </c>
      <c r="M15" s="177">
        <f t="shared" si="1"/>
        <v>40039.4</v>
      </c>
      <c r="N15" s="168">
        <f ca="1" t="shared" si="2"/>
        <v>40038</v>
      </c>
      <c r="O15" s="169">
        <f ca="1" t="shared" si="3"/>
        <v>40038.6</v>
      </c>
      <c r="P15" s="169">
        <f ca="1" t="shared" si="4"/>
        <v>40129.72603587963</v>
      </c>
      <c r="Q15" s="169">
        <f ca="1" t="shared" si="5"/>
        <v>40129.72603587963</v>
      </c>
      <c r="R15" s="169">
        <f ca="1" t="shared" si="6"/>
        <v>40129.72603587963</v>
      </c>
      <c r="S15" s="99"/>
      <c r="T15" s="278"/>
      <c r="U15" s="278"/>
      <c r="V15" s="278"/>
      <c r="W15" s="278"/>
      <c r="X15" s="279"/>
      <c r="Y15" s="280"/>
      <c r="Z15" s="280">
        <v>8</v>
      </c>
      <c r="AA15" s="280"/>
      <c r="AB15" s="280"/>
      <c r="AC15" s="280"/>
      <c r="AD15" s="280"/>
      <c r="AE15" s="280">
        <v>8</v>
      </c>
      <c r="AG15" s="280"/>
      <c r="AH15" s="280"/>
      <c r="AI15" s="280"/>
      <c r="AJ15" s="280"/>
      <c r="AK15" s="280"/>
      <c r="AL15" s="280">
        <v>2</v>
      </c>
      <c r="AM15" s="98"/>
      <c r="AN15" s="100"/>
      <c r="AO15" s="287">
        <v>2</v>
      </c>
      <c r="AP15" s="165"/>
      <c r="AQ15" s="165"/>
      <c r="AR15" s="165"/>
      <c r="AS15" s="165"/>
      <c r="AT15" s="165"/>
      <c r="AU15" s="165"/>
      <c r="AV15" s="165"/>
      <c r="AW15" s="165"/>
      <c r="AX15" s="165"/>
      <c r="AY15" s="165"/>
      <c r="AZ15" s="165"/>
      <c r="BA15" s="165"/>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c r="CF15"/>
      <c r="CG15"/>
      <c r="CH15"/>
      <c r="CI15"/>
      <c r="CJ15"/>
      <c r="CK15"/>
      <c r="CL15"/>
      <c r="CM15"/>
      <c r="CN15"/>
      <c r="CO15"/>
      <c r="CP15"/>
      <c r="CQ15"/>
      <c r="CR15"/>
      <c r="CS15"/>
      <c r="CT15"/>
      <c r="CU15"/>
      <c r="CV15"/>
      <c r="CW15"/>
      <c r="CX15"/>
      <c r="CY15"/>
    </row>
    <row r="16" spans="1:103" s="97" customFormat="1" ht="15">
      <c r="A16" s="103">
        <v>6</v>
      </c>
      <c r="B16" s="105"/>
      <c r="C16" s="97" t="s">
        <v>152</v>
      </c>
      <c r="E16" s="97" t="s">
        <v>146</v>
      </c>
      <c r="F16" s="135">
        <v>40</v>
      </c>
      <c r="G16" s="147">
        <v>5</v>
      </c>
      <c r="H16" s="147"/>
      <c r="I16" s="147"/>
      <c r="J16" s="147"/>
      <c r="K16" s="131">
        <v>40039</v>
      </c>
      <c r="L16" s="176">
        <f t="shared" si="0"/>
        <v>40039</v>
      </c>
      <c r="M16" s="177">
        <f t="shared" si="1"/>
        <v>40095</v>
      </c>
      <c r="N16" s="168">
        <f ca="1" t="shared" si="2"/>
        <v>40039</v>
      </c>
      <c r="O16" s="169">
        <f ca="1" t="shared" si="3"/>
        <v>40039.4</v>
      </c>
      <c r="P16" s="169">
        <f ca="1" t="shared" si="4"/>
        <v>40129.72603587963</v>
      </c>
      <c r="Q16" s="169">
        <f ca="1" t="shared" si="5"/>
        <v>40129.72603587963</v>
      </c>
      <c r="R16" s="169">
        <f ca="1" t="shared" si="6"/>
        <v>40129.72603587963</v>
      </c>
      <c r="S16" s="99"/>
      <c r="T16" s="278"/>
      <c r="U16" s="278"/>
      <c r="V16" s="278"/>
      <c r="W16" s="278"/>
      <c r="X16" s="279"/>
      <c r="Y16" s="280"/>
      <c r="Z16" s="280">
        <v>100</v>
      </c>
      <c r="AA16" s="280"/>
      <c r="AB16" s="280"/>
      <c r="AC16" s="280"/>
      <c r="AD16" s="280"/>
      <c r="AE16" s="280">
        <v>100</v>
      </c>
      <c r="AG16" s="280"/>
      <c r="AH16" s="280"/>
      <c r="AI16" s="280"/>
      <c r="AJ16" s="280"/>
      <c r="AK16" s="280"/>
      <c r="AL16" s="280">
        <v>2</v>
      </c>
      <c r="AM16" s="98"/>
      <c r="AN16" s="100"/>
      <c r="AO16" s="287">
        <v>2</v>
      </c>
      <c r="AP16" s="165"/>
      <c r="AQ16" s="165"/>
      <c r="AR16" s="165"/>
      <c r="AS16" s="165"/>
      <c r="AT16" s="165"/>
      <c r="AU16" s="165"/>
      <c r="AV16" s="165"/>
      <c r="AW16" s="165"/>
      <c r="AX16" s="165"/>
      <c r="AY16" s="165"/>
      <c r="AZ16" s="165"/>
      <c r="BA16" s="165"/>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c r="CF16"/>
      <c r="CG16"/>
      <c r="CH16"/>
      <c r="CI16"/>
      <c r="CJ16"/>
      <c r="CK16"/>
      <c r="CL16"/>
      <c r="CM16"/>
      <c r="CN16"/>
      <c r="CO16"/>
      <c r="CP16"/>
      <c r="CQ16"/>
      <c r="CR16"/>
      <c r="CS16"/>
      <c r="CT16"/>
      <c r="CU16"/>
      <c r="CV16"/>
      <c r="CW16"/>
      <c r="CX16"/>
      <c r="CY16"/>
    </row>
    <row r="17" spans="1:103" s="97" customFormat="1" ht="15">
      <c r="A17" s="103">
        <v>7</v>
      </c>
      <c r="B17" s="105"/>
      <c r="C17" s="97" t="s">
        <v>156</v>
      </c>
      <c r="E17" s="97" t="s">
        <v>146</v>
      </c>
      <c r="F17" s="221">
        <v>15</v>
      </c>
      <c r="G17" s="147">
        <v>6</v>
      </c>
      <c r="H17" s="147"/>
      <c r="I17" s="147"/>
      <c r="J17" s="147"/>
      <c r="K17" s="131">
        <v>40070</v>
      </c>
      <c r="L17" s="176">
        <f t="shared" si="0"/>
        <v>40070</v>
      </c>
      <c r="M17" s="177">
        <f t="shared" si="1"/>
        <v>40091</v>
      </c>
      <c r="N17" s="168">
        <f ca="1" t="shared" si="2"/>
        <v>40070</v>
      </c>
      <c r="O17" s="169">
        <f ca="1" t="shared" si="3"/>
        <v>40095</v>
      </c>
      <c r="P17" s="169">
        <f ca="1" t="shared" si="4"/>
        <v>40129.72603587963</v>
      </c>
      <c r="Q17" s="169">
        <f ca="1" t="shared" si="5"/>
        <v>40129.72603587963</v>
      </c>
      <c r="R17" s="169">
        <f ca="1" t="shared" si="6"/>
        <v>40129.72603587963</v>
      </c>
      <c r="S17" s="99"/>
      <c r="T17" s="278"/>
      <c r="U17" s="278"/>
      <c r="V17" s="278"/>
      <c r="W17" s="278"/>
      <c r="X17" s="279"/>
      <c r="Y17" s="280">
        <v>80</v>
      </c>
      <c r="Z17" s="280"/>
      <c r="AA17" s="280"/>
      <c r="AB17" s="280"/>
      <c r="AC17" s="280"/>
      <c r="AD17" s="280"/>
      <c r="AE17" s="280">
        <v>30</v>
      </c>
      <c r="AG17" s="280"/>
      <c r="AH17" s="280"/>
      <c r="AI17" s="280"/>
      <c r="AJ17" s="280"/>
      <c r="AK17" s="280"/>
      <c r="AL17" s="280">
        <v>2</v>
      </c>
      <c r="AM17" s="98"/>
      <c r="AN17" s="100"/>
      <c r="AO17" s="287">
        <v>2</v>
      </c>
      <c r="AP17" s="165"/>
      <c r="AQ17" s="165"/>
      <c r="AR17" s="165"/>
      <c r="AS17" s="165"/>
      <c r="AT17" s="165"/>
      <c r="AU17" s="165"/>
      <c r="AV17" s="165"/>
      <c r="AW17" s="165"/>
      <c r="AX17" s="165"/>
      <c r="AY17" s="165"/>
      <c r="AZ17" s="165"/>
      <c r="BA17" s="165"/>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c r="CF17"/>
      <c r="CG17"/>
      <c r="CH17"/>
      <c r="CI17"/>
      <c r="CJ17"/>
      <c r="CK17"/>
      <c r="CL17"/>
      <c r="CM17"/>
      <c r="CN17"/>
      <c r="CO17"/>
      <c r="CP17"/>
      <c r="CQ17"/>
      <c r="CR17"/>
      <c r="CS17"/>
      <c r="CT17"/>
      <c r="CU17"/>
      <c r="CV17"/>
      <c r="CW17"/>
      <c r="CX17"/>
      <c r="CY17"/>
    </row>
    <row r="18" spans="1:103" s="97" customFormat="1" ht="15">
      <c r="A18" s="103">
        <v>8</v>
      </c>
      <c r="B18" s="105"/>
      <c r="C18" s="97" t="s">
        <v>153</v>
      </c>
      <c r="E18" s="97" t="s">
        <v>146</v>
      </c>
      <c r="F18" s="135">
        <v>5</v>
      </c>
      <c r="G18" s="147">
        <v>7</v>
      </c>
      <c r="H18" s="147">
        <v>6</v>
      </c>
      <c r="I18" s="147"/>
      <c r="J18" s="147"/>
      <c r="K18" s="131">
        <v>40091</v>
      </c>
      <c r="L18" s="176">
        <f t="shared" si="0"/>
        <v>40091</v>
      </c>
      <c r="M18" s="177">
        <f t="shared" si="1"/>
        <v>40098</v>
      </c>
      <c r="N18" s="168">
        <f ca="1" t="shared" si="2"/>
        <v>40091</v>
      </c>
      <c r="O18" s="169">
        <f ca="1" t="shared" si="3"/>
        <v>40091</v>
      </c>
      <c r="P18" s="169">
        <f ca="1" t="shared" si="4"/>
        <v>40095</v>
      </c>
      <c r="Q18" s="169">
        <f ca="1" t="shared" si="5"/>
        <v>40129.72603587963</v>
      </c>
      <c r="R18" s="169">
        <f ca="1" t="shared" si="6"/>
        <v>40129.72603587963</v>
      </c>
      <c r="S18" s="99"/>
      <c r="T18" s="278"/>
      <c r="U18" s="278"/>
      <c r="V18" s="278"/>
      <c r="W18" s="278"/>
      <c r="X18" s="279"/>
      <c r="Y18" s="280"/>
      <c r="Z18" s="280">
        <v>40</v>
      </c>
      <c r="AA18" s="280"/>
      <c r="AB18" s="280"/>
      <c r="AC18" s="280"/>
      <c r="AD18" s="280"/>
      <c r="AE18" s="280">
        <v>30</v>
      </c>
      <c r="AG18" s="280"/>
      <c r="AH18" s="280"/>
      <c r="AI18" s="280"/>
      <c r="AJ18" s="280"/>
      <c r="AK18" s="280"/>
      <c r="AL18" s="280">
        <v>2</v>
      </c>
      <c r="AM18" s="98"/>
      <c r="AN18" s="100"/>
      <c r="AO18" s="287">
        <v>2</v>
      </c>
      <c r="AP18" s="165"/>
      <c r="AQ18" s="165"/>
      <c r="AR18" s="165"/>
      <c r="AS18" s="165"/>
      <c r="AT18" s="165"/>
      <c r="AU18" s="165"/>
      <c r="AV18" s="165"/>
      <c r="AW18" s="165"/>
      <c r="AX18" s="165"/>
      <c r="AY18" s="165"/>
      <c r="AZ18" s="165"/>
      <c r="BA18" s="165"/>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c r="CF18"/>
      <c r="CG18"/>
      <c r="CH18"/>
      <c r="CI18"/>
      <c r="CJ18"/>
      <c r="CK18"/>
      <c r="CL18"/>
      <c r="CM18"/>
      <c r="CN18"/>
      <c r="CO18"/>
      <c r="CP18"/>
      <c r="CQ18"/>
      <c r="CR18"/>
      <c r="CS18"/>
      <c r="CT18"/>
      <c r="CU18"/>
      <c r="CV18"/>
      <c r="CW18"/>
      <c r="CX18"/>
      <c r="CY18"/>
    </row>
    <row r="19" spans="1:103" s="97" customFormat="1" ht="15">
      <c r="A19" s="103">
        <v>9</v>
      </c>
      <c r="B19" s="105"/>
      <c r="C19" s="97" t="s">
        <v>154</v>
      </c>
      <c r="E19" s="97" t="s">
        <v>146</v>
      </c>
      <c r="F19" s="135">
        <v>1</v>
      </c>
      <c r="G19" s="147">
        <v>8</v>
      </c>
      <c r="H19" s="147"/>
      <c r="I19" s="147"/>
      <c r="J19" s="147"/>
      <c r="K19" s="131">
        <v>40099</v>
      </c>
      <c r="L19" s="176">
        <f t="shared" si="0"/>
        <v>40099</v>
      </c>
      <c r="M19" s="177">
        <f t="shared" si="1"/>
        <v>40100.4</v>
      </c>
      <c r="N19" s="168">
        <f ca="1" t="shared" si="2"/>
        <v>40099</v>
      </c>
      <c r="O19" s="169">
        <f ca="1" t="shared" si="3"/>
        <v>40098</v>
      </c>
      <c r="P19" s="169">
        <f ca="1" t="shared" si="4"/>
        <v>40129.72603587963</v>
      </c>
      <c r="Q19" s="169">
        <f ca="1" t="shared" si="5"/>
        <v>40129.72603587963</v>
      </c>
      <c r="R19" s="169">
        <f ca="1" t="shared" si="6"/>
        <v>40129.72603587963</v>
      </c>
      <c r="S19" s="99"/>
      <c r="T19" s="278"/>
      <c r="U19" s="278"/>
      <c r="V19" s="278"/>
      <c r="W19" s="278"/>
      <c r="X19" s="279"/>
      <c r="Y19" s="280"/>
      <c r="Z19" s="280">
        <v>8</v>
      </c>
      <c r="AA19" s="280"/>
      <c r="AB19" s="280"/>
      <c r="AC19" s="280"/>
      <c r="AD19" s="280"/>
      <c r="AE19" s="280">
        <v>8</v>
      </c>
      <c r="AG19" s="280"/>
      <c r="AH19" s="280"/>
      <c r="AI19" s="280"/>
      <c r="AJ19" s="280"/>
      <c r="AK19" s="280"/>
      <c r="AL19" s="280">
        <v>2</v>
      </c>
      <c r="AM19" s="98"/>
      <c r="AN19" s="100"/>
      <c r="AO19" s="287">
        <v>2</v>
      </c>
      <c r="AP19" s="165"/>
      <c r="AQ19" s="165"/>
      <c r="AR19" s="165"/>
      <c r="AS19" s="165"/>
      <c r="AT19" s="165"/>
      <c r="AU19" s="165"/>
      <c r="AV19" s="165"/>
      <c r="AW19" s="165"/>
      <c r="AX19" s="165"/>
      <c r="AY19" s="165"/>
      <c r="AZ19" s="165"/>
      <c r="BA19" s="165"/>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c r="CF19"/>
      <c r="CG19"/>
      <c r="CH19"/>
      <c r="CI19"/>
      <c r="CJ19"/>
      <c r="CK19"/>
      <c r="CL19"/>
      <c r="CM19"/>
      <c r="CN19"/>
      <c r="CO19"/>
      <c r="CP19"/>
      <c r="CQ19"/>
      <c r="CR19"/>
      <c r="CS19"/>
      <c r="CT19"/>
      <c r="CU19"/>
      <c r="CV19"/>
      <c r="CW19"/>
      <c r="CX19"/>
      <c r="CY19"/>
    </row>
    <row r="20" spans="1:103" s="97" customFormat="1" ht="15">
      <c r="A20" s="103"/>
      <c r="B20" s="105"/>
      <c r="F20" s="135"/>
      <c r="G20" s="147"/>
      <c r="H20" s="147"/>
      <c r="I20" s="147"/>
      <c r="J20" s="147"/>
      <c r="K20" s="131"/>
      <c r="L20" s="176"/>
      <c r="M20" s="177"/>
      <c r="N20" s="168"/>
      <c r="O20" s="169"/>
      <c r="P20" s="169"/>
      <c r="Q20" s="169"/>
      <c r="R20" s="169"/>
      <c r="S20" s="99"/>
      <c r="T20" s="278"/>
      <c r="U20" s="278"/>
      <c r="V20" s="278"/>
      <c r="W20" s="278"/>
      <c r="X20" s="279"/>
      <c r="Y20" s="280"/>
      <c r="Z20" s="280"/>
      <c r="AA20" s="280"/>
      <c r="AB20" s="280"/>
      <c r="AC20" s="280"/>
      <c r="AD20" s="280"/>
      <c r="AE20" s="280"/>
      <c r="AG20" s="280"/>
      <c r="AH20" s="280"/>
      <c r="AI20" s="280"/>
      <c r="AJ20" s="280"/>
      <c r="AK20" s="280"/>
      <c r="AL20" s="280"/>
      <c r="AM20" s="98"/>
      <c r="AN20" s="100"/>
      <c r="AO20" s="287"/>
      <c r="AP20" s="165"/>
      <c r="AQ20" s="165"/>
      <c r="AR20" s="165"/>
      <c r="AS20" s="165"/>
      <c r="AT20" s="165"/>
      <c r="AU20" s="165"/>
      <c r="AV20" s="165"/>
      <c r="AW20" s="165"/>
      <c r="AX20" s="165"/>
      <c r="AY20" s="165"/>
      <c r="AZ20" s="165"/>
      <c r="BA20" s="165"/>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c r="CF20"/>
      <c r="CG20"/>
      <c r="CH20"/>
      <c r="CI20"/>
      <c r="CJ20"/>
      <c r="CK20"/>
      <c r="CL20"/>
      <c r="CM20"/>
      <c r="CN20"/>
      <c r="CO20"/>
      <c r="CP20"/>
      <c r="CQ20"/>
      <c r="CR20"/>
      <c r="CS20"/>
      <c r="CT20"/>
      <c r="CU20"/>
      <c r="CV20"/>
      <c r="CW20"/>
      <c r="CX20"/>
      <c r="CY20"/>
    </row>
    <row r="21" spans="1:103" s="97" customFormat="1" ht="15">
      <c r="A21" s="103">
        <v>10</v>
      </c>
      <c r="C21" s="105" t="s">
        <v>63</v>
      </c>
      <c r="F21" s="135"/>
      <c r="G21" s="147"/>
      <c r="H21" s="147"/>
      <c r="I21" s="147"/>
      <c r="J21" s="147"/>
      <c r="K21" s="131"/>
      <c r="L21" s="176">
        <f t="shared" si="0"/>
      </c>
      <c r="M21" s="177">
        <f t="shared" si="1"/>
      </c>
      <c r="N21" s="168">
        <f ca="1" t="shared" si="2"/>
        <v>40129.72603587963</v>
      </c>
      <c r="O21" s="169">
        <f aca="true" ca="1" t="shared" si="7" ref="O21:O40">IF(G21="",NOW(),VLOOKUP(G21,$A$10:$M$152,13))</f>
        <v>40129.72603587963</v>
      </c>
      <c r="P21" s="169">
        <f aca="true" ca="1" t="shared" si="8" ref="P21:P40">IF(H21="",NOW(),VLOOKUP(H21,$A$10:$M$152,13))</f>
        <v>40129.72603587963</v>
      </c>
      <c r="Q21" s="169">
        <f aca="true" ca="1" t="shared" si="9" ref="Q21:Q40">IF(I21="",NOW(),VLOOKUP(I21,$A$10:$M$152,13))</f>
        <v>40129.72603587963</v>
      </c>
      <c r="R21" s="169">
        <f aca="true" ca="1" t="shared" si="10" ref="R21:R40">IF(J21="",NOW(),VLOOKUP(J21,$A$10:$M$152,13))</f>
        <v>40129.72603587963</v>
      </c>
      <c r="S21" s="99"/>
      <c r="T21" s="278"/>
      <c r="U21" s="278"/>
      <c r="V21" s="278"/>
      <c r="W21" s="278"/>
      <c r="X21" s="279"/>
      <c r="Y21" s="280"/>
      <c r="Z21" s="280"/>
      <c r="AA21" s="280"/>
      <c r="AB21" s="280"/>
      <c r="AC21" s="280"/>
      <c r="AD21" s="280"/>
      <c r="AE21" s="280"/>
      <c r="AG21" s="280"/>
      <c r="AH21" s="280"/>
      <c r="AI21" s="280"/>
      <c r="AJ21" s="280"/>
      <c r="AK21" s="280"/>
      <c r="AL21" s="280"/>
      <c r="AM21" s="98"/>
      <c r="AN21" s="100"/>
      <c r="AO21" s="287"/>
      <c r="AP21" s="165"/>
      <c r="AQ21" s="165"/>
      <c r="AR21" s="165"/>
      <c r="AS21" s="165"/>
      <c r="AT21" s="165"/>
      <c r="AU21" s="165"/>
      <c r="AV21" s="165"/>
      <c r="AW21" s="165"/>
      <c r="AX21" s="165"/>
      <c r="AY21" s="165"/>
      <c r="AZ21" s="165"/>
      <c r="BA21" s="165"/>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c r="CF21"/>
      <c r="CG21"/>
      <c r="CH21"/>
      <c r="CI21"/>
      <c r="CJ21"/>
      <c r="CK21"/>
      <c r="CL21"/>
      <c r="CM21"/>
      <c r="CN21"/>
      <c r="CO21"/>
      <c r="CP21"/>
      <c r="CQ21"/>
      <c r="CR21"/>
      <c r="CS21"/>
      <c r="CT21"/>
      <c r="CU21"/>
      <c r="CV21"/>
      <c r="CW21"/>
      <c r="CX21"/>
      <c r="CY21"/>
    </row>
    <row r="22" spans="1:103" s="97" customFormat="1" ht="15">
      <c r="A22" s="103">
        <v>11</v>
      </c>
      <c r="B22" s="105"/>
      <c r="C22" s="97" t="s">
        <v>155</v>
      </c>
      <c r="E22" s="97" t="s">
        <v>146</v>
      </c>
      <c r="F22" s="135">
        <v>10</v>
      </c>
      <c r="G22" s="147">
        <v>9</v>
      </c>
      <c r="H22" s="147"/>
      <c r="I22" s="147"/>
      <c r="J22" s="147"/>
      <c r="K22" s="131"/>
      <c r="L22" s="176">
        <f t="shared" si="0"/>
        <v>40129.72603587963</v>
      </c>
      <c r="M22" s="177">
        <f t="shared" si="1"/>
        <v>40143.72603587963</v>
      </c>
      <c r="N22" s="168">
        <f ca="1" t="shared" si="2"/>
        <v>40129.72603587963</v>
      </c>
      <c r="O22" s="169">
        <f ca="1" t="shared" si="7"/>
        <v>40100.4</v>
      </c>
      <c r="P22" s="169">
        <f ca="1" t="shared" si="8"/>
        <v>40129.72603587963</v>
      </c>
      <c r="Q22" s="169">
        <f ca="1" t="shared" si="9"/>
        <v>40129.72603587963</v>
      </c>
      <c r="R22" s="169">
        <f ca="1" t="shared" si="10"/>
        <v>40129.72603587963</v>
      </c>
      <c r="S22" s="99"/>
      <c r="T22" s="278"/>
      <c r="U22" s="278"/>
      <c r="V22" s="278"/>
      <c r="W22" s="278"/>
      <c r="X22" s="279"/>
      <c r="Y22" s="280"/>
      <c r="Z22" s="280">
        <v>30</v>
      </c>
      <c r="AA22" s="280"/>
      <c r="AB22" s="280"/>
      <c r="AC22" s="280"/>
      <c r="AD22" s="280"/>
      <c r="AE22" s="280">
        <v>40</v>
      </c>
      <c r="AG22" s="280"/>
      <c r="AH22" s="280"/>
      <c r="AI22" s="280"/>
      <c r="AJ22" s="280"/>
      <c r="AK22" s="280"/>
      <c r="AL22" s="280">
        <v>8</v>
      </c>
      <c r="AM22" s="98"/>
      <c r="AN22" s="100"/>
      <c r="AO22" s="287">
        <v>8</v>
      </c>
      <c r="AP22" s="165"/>
      <c r="AQ22" s="165"/>
      <c r="AR22" s="165"/>
      <c r="AS22" s="165"/>
      <c r="AT22" s="165"/>
      <c r="AU22" s="165"/>
      <c r="AV22" s="165"/>
      <c r="AW22" s="165"/>
      <c r="AX22" s="165"/>
      <c r="AY22" s="165"/>
      <c r="AZ22" s="165"/>
      <c r="BA22" s="165"/>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c r="CF22"/>
      <c r="CG22"/>
      <c r="CH22"/>
      <c r="CI22"/>
      <c r="CJ22"/>
      <c r="CK22"/>
      <c r="CL22"/>
      <c r="CM22"/>
      <c r="CN22"/>
      <c r="CO22"/>
      <c r="CP22"/>
      <c r="CQ22"/>
      <c r="CR22"/>
      <c r="CS22"/>
      <c r="CT22"/>
      <c r="CU22"/>
      <c r="CV22"/>
      <c r="CW22"/>
      <c r="CX22"/>
      <c r="CY22"/>
    </row>
    <row r="23" spans="1:103" s="97" customFormat="1" ht="15">
      <c r="A23" s="103">
        <v>12</v>
      </c>
      <c r="B23" s="105"/>
      <c r="C23" s="97" t="s">
        <v>159</v>
      </c>
      <c r="E23" s="97" t="s">
        <v>146</v>
      </c>
      <c r="F23" s="221">
        <v>30</v>
      </c>
      <c r="G23" s="147">
        <v>11</v>
      </c>
      <c r="H23" s="147"/>
      <c r="I23" s="147"/>
      <c r="J23" s="147"/>
      <c r="K23" s="131"/>
      <c r="L23" s="176">
        <f aca="true" t="shared" si="11" ref="L23:L28">IF(F23="","",IF(K23="",MAX(N23:R23),K23))</f>
        <v>40143.72603587963</v>
      </c>
      <c r="M23" s="177">
        <f aca="true" t="shared" si="12" ref="M23:M28">IF(F23="","",+L23+(F23*7/5))</f>
        <v>40185.72603587963</v>
      </c>
      <c r="N23" s="168"/>
      <c r="O23" s="169">
        <f ca="1" t="shared" si="7"/>
        <v>40143.72603587963</v>
      </c>
      <c r="P23" s="169">
        <f ca="1" t="shared" si="8"/>
        <v>40129.72603587963</v>
      </c>
      <c r="Q23" s="169">
        <f ca="1" t="shared" si="9"/>
        <v>40129.72603587963</v>
      </c>
      <c r="R23" s="169">
        <f ca="1" t="shared" si="10"/>
        <v>40129.72603587963</v>
      </c>
      <c r="S23" s="99"/>
      <c r="T23" s="278"/>
      <c r="U23" s="278"/>
      <c r="V23" s="278"/>
      <c r="W23" s="278"/>
      <c r="X23" s="279"/>
      <c r="Y23" s="280">
        <v>120</v>
      </c>
      <c r="Z23" s="280"/>
      <c r="AA23" s="280"/>
      <c r="AB23" s="280"/>
      <c r="AC23" s="280"/>
      <c r="AD23" s="280"/>
      <c r="AE23" s="280">
        <v>60</v>
      </c>
      <c r="AG23" s="280"/>
      <c r="AH23" s="280"/>
      <c r="AI23" s="280"/>
      <c r="AJ23" s="280"/>
      <c r="AK23" s="280"/>
      <c r="AL23" s="280">
        <v>2</v>
      </c>
      <c r="AM23" s="98"/>
      <c r="AN23" s="100"/>
      <c r="AO23" s="287">
        <v>2</v>
      </c>
      <c r="AP23" s="165"/>
      <c r="AQ23" s="165"/>
      <c r="AR23" s="165"/>
      <c r="AS23" s="165"/>
      <c r="AT23" s="165"/>
      <c r="AU23" s="165"/>
      <c r="AV23" s="165"/>
      <c r="AW23" s="165"/>
      <c r="AX23" s="165"/>
      <c r="AY23" s="165"/>
      <c r="AZ23" s="165"/>
      <c r="BA23" s="165"/>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c r="CF23"/>
      <c r="CG23"/>
      <c r="CH23"/>
      <c r="CI23"/>
      <c r="CJ23"/>
      <c r="CK23"/>
      <c r="CL23"/>
      <c r="CM23"/>
      <c r="CN23"/>
      <c r="CO23"/>
      <c r="CP23"/>
      <c r="CQ23"/>
      <c r="CR23"/>
      <c r="CS23"/>
      <c r="CT23"/>
      <c r="CU23"/>
      <c r="CV23"/>
      <c r="CW23"/>
      <c r="CX23"/>
      <c r="CY23"/>
    </row>
    <row r="24" spans="1:103" s="97" customFormat="1" ht="15">
      <c r="A24" s="103">
        <v>13</v>
      </c>
      <c r="B24" s="105"/>
      <c r="C24" s="97" t="s">
        <v>64</v>
      </c>
      <c r="E24" s="97" t="s">
        <v>146</v>
      </c>
      <c r="F24" s="135">
        <v>15</v>
      </c>
      <c r="G24" s="147">
        <v>11</v>
      </c>
      <c r="H24" s="147"/>
      <c r="I24" s="147"/>
      <c r="J24" s="147"/>
      <c r="K24" s="131"/>
      <c r="L24" s="176">
        <f t="shared" si="11"/>
        <v>40143.72603587963</v>
      </c>
      <c r="M24" s="177">
        <f t="shared" si="12"/>
        <v>40164.72603587963</v>
      </c>
      <c r="N24" s="168">
        <f ca="1">IF(K24="",NOW(),K24)</f>
        <v>40129.72603587963</v>
      </c>
      <c r="O24" s="169">
        <f ca="1" t="shared" si="7"/>
        <v>40143.72603587963</v>
      </c>
      <c r="P24" s="169">
        <f ca="1" t="shared" si="8"/>
        <v>40129.72603587963</v>
      </c>
      <c r="Q24" s="169">
        <f ca="1" t="shared" si="9"/>
        <v>40129.72603587963</v>
      </c>
      <c r="R24" s="169">
        <f ca="1" t="shared" si="10"/>
        <v>40129.72603587963</v>
      </c>
      <c r="S24" s="99"/>
      <c r="T24" s="278"/>
      <c r="U24" s="278"/>
      <c r="V24" s="278"/>
      <c r="W24" s="278"/>
      <c r="X24" s="279"/>
      <c r="Y24" s="280"/>
      <c r="Z24" s="280"/>
      <c r="AA24" s="280"/>
      <c r="AB24" s="280"/>
      <c r="AC24" s="280"/>
      <c r="AD24" s="280"/>
      <c r="AE24" s="280">
        <v>60</v>
      </c>
      <c r="AF24" s="280"/>
      <c r="AG24" s="280"/>
      <c r="AH24" s="280"/>
      <c r="AI24" s="280"/>
      <c r="AJ24" s="280"/>
      <c r="AK24" s="280"/>
      <c r="AL24" s="280">
        <v>2</v>
      </c>
      <c r="AM24" s="98"/>
      <c r="AN24" s="100"/>
      <c r="AO24" s="287">
        <v>2</v>
      </c>
      <c r="AP24" s="165"/>
      <c r="AQ24" s="165"/>
      <c r="AR24" s="165"/>
      <c r="AS24" s="165"/>
      <c r="AT24" s="165"/>
      <c r="AU24" s="165"/>
      <c r="AV24" s="165"/>
      <c r="AW24" s="165"/>
      <c r="AX24" s="165"/>
      <c r="AY24" s="165"/>
      <c r="AZ24" s="165"/>
      <c r="BA24" s="165"/>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c r="CF24"/>
      <c r="CG24"/>
      <c r="CH24"/>
      <c r="CI24"/>
      <c r="CJ24"/>
      <c r="CK24"/>
      <c r="CL24"/>
      <c r="CM24"/>
      <c r="CN24"/>
      <c r="CO24"/>
      <c r="CP24"/>
      <c r="CQ24"/>
      <c r="CR24"/>
      <c r="CS24"/>
      <c r="CT24"/>
      <c r="CU24"/>
      <c r="CV24"/>
      <c r="CW24"/>
      <c r="CX24"/>
      <c r="CY24"/>
    </row>
    <row r="25" spans="1:103" s="97" customFormat="1" ht="15">
      <c r="A25" s="103">
        <v>14</v>
      </c>
      <c r="B25" s="105"/>
      <c r="C25" s="97" t="s">
        <v>157</v>
      </c>
      <c r="E25" s="97" t="s">
        <v>146</v>
      </c>
      <c r="F25" s="135">
        <v>20</v>
      </c>
      <c r="G25" s="147">
        <v>11</v>
      </c>
      <c r="H25" s="147">
        <v>12</v>
      </c>
      <c r="I25" s="147"/>
      <c r="J25" s="147"/>
      <c r="K25" s="131"/>
      <c r="L25" s="176">
        <f t="shared" si="11"/>
        <v>40185.72603587963</v>
      </c>
      <c r="M25" s="177">
        <f t="shared" si="12"/>
        <v>40213.72603587963</v>
      </c>
      <c r="N25" s="168">
        <f ca="1">IF(K25="",NOW(),K25)</f>
        <v>40129.72603587963</v>
      </c>
      <c r="O25" s="169">
        <f ca="1" t="shared" si="7"/>
        <v>40143.72603587963</v>
      </c>
      <c r="P25" s="169">
        <f ca="1" t="shared" si="8"/>
        <v>40185.72603587963</v>
      </c>
      <c r="Q25" s="169">
        <f ca="1" t="shared" si="9"/>
        <v>40129.72603587963</v>
      </c>
      <c r="R25" s="169">
        <f ca="1" t="shared" si="10"/>
        <v>40129.72603587963</v>
      </c>
      <c r="S25" s="99"/>
      <c r="T25" s="278">
        <v>5</v>
      </c>
      <c r="U25" s="278"/>
      <c r="V25" s="278"/>
      <c r="W25" s="278">
        <v>5</v>
      </c>
      <c r="X25" s="279"/>
      <c r="Y25" s="280"/>
      <c r="AA25" s="280"/>
      <c r="AB25" s="280"/>
      <c r="AC25" s="280"/>
      <c r="AD25" s="280"/>
      <c r="AE25" s="280">
        <v>40</v>
      </c>
      <c r="AF25" s="280"/>
      <c r="AG25" s="280"/>
      <c r="AH25" s="280"/>
      <c r="AI25" s="280"/>
      <c r="AJ25" s="280"/>
      <c r="AK25" s="280"/>
      <c r="AL25" s="280">
        <v>2</v>
      </c>
      <c r="AM25" s="98"/>
      <c r="AN25" s="100"/>
      <c r="AO25" s="287">
        <v>2</v>
      </c>
      <c r="AP25" s="165"/>
      <c r="AQ25" s="165"/>
      <c r="AR25" s="165"/>
      <c r="AS25" s="165"/>
      <c r="AT25" s="165"/>
      <c r="AU25" s="165"/>
      <c r="AV25" s="165"/>
      <c r="AW25" s="165"/>
      <c r="AX25" s="165"/>
      <c r="AY25" s="165"/>
      <c r="AZ25" s="165"/>
      <c r="BA25" s="165"/>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c r="CF25"/>
      <c r="CG25"/>
      <c r="CH25"/>
      <c r="CI25"/>
      <c r="CJ25"/>
      <c r="CK25"/>
      <c r="CL25"/>
      <c r="CM25"/>
      <c r="CN25"/>
      <c r="CO25"/>
      <c r="CP25"/>
      <c r="CQ25"/>
      <c r="CR25"/>
      <c r="CS25"/>
      <c r="CT25"/>
      <c r="CU25"/>
      <c r="CV25"/>
      <c r="CW25"/>
      <c r="CX25"/>
      <c r="CY25"/>
    </row>
    <row r="26" spans="1:103" s="97" customFormat="1" ht="15">
      <c r="A26" s="103">
        <v>15</v>
      </c>
      <c r="B26" s="105"/>
      <c r="C26" s="97" t="s">
        <v>158</v>
      </c>
      <c r="E26" s="97" t="s">
        <v>146</v>
      </c>
      <c r="F26" s="221">
        <v>20</v>
      </c>
      <c r="G26" s="147">
        <v>14</v>
      </c>
      <c r="H26" s="147"/>
      <c r="I26" s="147"/>
      <c r="J26" s="147"/>
      <c r="K26" s="131"/>
      <c r="L26" s="176">
        <f t="shared" si="11"/>
        <v>40213.72603587963</v>
      </c>
      <c r="M26" s="177">
        <f t="shared" si="12"/>
        <v>40241.72603587963</v>
      </c>
      <c r="N26" s="168">
        <f ca="1">IF(K26="",NOW(),K26)</f>
        <v>40129.72603587963</v>
      </c>
      <c r="O26" s="169">
        <f ca="1" t="shared" si="7"/>
        <v>40213.72603587963</v>
      </c>
      <c r="P26" s="169">
        <f ca="1" t="shared" si="8"/>
        <v>40129.72603587963</v>
      </c>
      <c r="Q26" s="169">
        <f ca="1" t="shared" si="9"/>
        <v>40129.72603587963</v>
      </c>
      <c r="R26" s="169">
        <f ca="1" t="shared" si="10"/>
        <v>40129.72603587963</v>
      </c>
      <c r="S26" s="99"/>
      <c r="T26" s="278"/>
      <c r="U26" s="278"/>
      <c r="V26" s="278"/>
      <c r="W26" s="278"/>
      <c r="X26" s="279"/>
      <c r="Y26" s="280"/>
      <c r="Z26" s="280"/>
      <c r="AA26" s="280"/>
      <c r="AB26" s="280"/>
      <c r="AC26" s="280"/>
      <c r="AD26" s="280"/>
      <c r="AE26" s="280">
        <v>40</v>
      </c>
      <c r="AF26" s="280">
        <v>80</v>
      </c>
      <c r="AG26" s="280"/>
      <c r="AH26" s="280"/>
      <c r="AI26" s="280"/>
      <c r="AJ26" s="280"/>
      <c r="AK26" s="280"/>
      <c r="AL26" s="280">
        <v>2</v>
      </c>
      <c r="AM26" s="98"/>
      <c r="AN26" s="100"/>
      <c r="AO26" s="287">
        <v>2</v>
      </c>
      <c r="AP26" s="165"/>
      <c r="AQ26" s="165"/>
      <c r="AR26" s="165"/>
      <c r="AS26" s="165"/>
      <c r="AT26" s="165"/>
      <c r="AU26" s="165"/>
      <c r="AV26" s="165"/>
      <c r="AW26" s="165"/>
      <c r="AX26" s="165"/>
      <c r="AY26" s="165"/>
      <c r="AZ26" s="165"/>
      <c r="BA26" s="165"/>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c r="CF26"/>
      <c r="CG26"/>
      <c r="CH26"/>
      <c r="CI26"/>
      <c r="CJ26"/>
      <c r="CK26"/>
      <c r="CL26"/>
      <c r="CM26"/>
      <c r="CN26"/>
      <c r="CO26"/>
      <c r="CP26"/>
      <c r="CQ26"/>
      <c r="CR26"/>
      <c r="CS26"/>
      <c r="CT26"/>
      <c r="CU26"/>
      <c r="CV26"/>
      <c r="CW26"/>
      <c r="CX26"/>
      <c r="CY26"/>
    </row>
    <row r="27" spans="1:103" s="97" customFormat="1" ht="15">
      <c r="A27" s="103">
        <v>16</v>
      </c>
      <c r="B27" s="105"/>
      <c r="C27" s="97" t="s">
        <v>65</v>
      </c>
      <c r="E27" s="97" t="s">
        <v>146</v>
      </c>
      <c r="F27" s="221">
        <v>5</v>
      </c>
      <c r="G27" s="147">
        <v>9</v>
      </c>
      <c r="H27" s="147">
        <v>12</v>
      </c>
      <c r="I27" s="147">
        <v>15</v>
      </c>
      <c r="J27" s="147"/>
      <c r="K27" s="131"/>
      <c r="L27" s="176">
        <f t="shared" si="11"/>
        <v>40241.72603587963</v>
      </c>
      <c r="M27" s="177">
        <f t="shared" si="12"/>
        <v>40248.72603587963</v>
      </c>
      <c r="N27" s="168"/>
      <c r="O27" s="169">
        <f ca="1" t="shared" si="7"/>
        <v>40100.4</v>
      </c>
      <c r="P27" s="169">
        <f ca="1" t="shared" si="8"/>
        <v>40185.72603587963</v>
      </c>
      <c r="Q27" s="169">
        <f ca="1" t="shared" si="9"/>
        <v>40241.72603587963</v>
      </c>
      <c r="R27" s="169">
        <f ca="1" t="shared" si="10"/>
        <v>40129.72603587963</v>
      </c>
      <c r="S27" s="99"/>
      <c r="T27" s="278"/>
      <c r="U27" s="278"/>
      <c r="V27" s="278"/>
      <c r="W27" s="278"/>
      <c r="X27" s="279"/>
      <c r="Y27" s="280"/>
      <c r="Z27" s="280"/>
      <c r="AA27" s="280"/>
      <c r="AB27" s="280"/>
      <c r="AC27" s="280"/>
      <c r="AD27" s="280"/>
      <c r="AE27" s="280">
        <v>25</v>
      </c>
      <c r="AF27" s="280"/>
      <c r="AG27" s="280"/>
      <c r="AH27" s="280"/>
      <c r="AI27" s="280"/>
      <c r="AJ27" s="280"/>
      <c r="AK27" s="280"/>
      <c r="AL27" s="280">
        <v>2</v>
      </c>
      <c r="AM27" s="98"/>
      <c r="AN27" s="100"/>
      <c r="AO27" s="287">
        <v>2</v>
      </c>
      <c r="AP27" s="165"/>
      <c r="AQ27" s="165"/>
      <c r="AR27" s="165"/>
      <c r="AS27" s="165"/>
      <c r="AT27" s="165"/>
      <c r="AU27" s="165"/>
      <c r="AV27" s="165"/>
      <c r="AW27" s="165"/>
      <c r="AX27" s="165"/>
      <c r="AY27" s="165"/>
      <c r="AZ27" s="165"/>
      <c r="BA27" s="165"/>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c r="CF27"/>
      <c r="CG27"/>
      <c r="CH27"/>
      <c r="CI27"/>
      <c r="CJ27"/>
      <c r="CK27"/>
      <c r="CL27"/>
      <c r="CM27"/>
      <c r="CN27"/>
      <c r="CO27"/>
      <c r="CP27"/>
      <c r="CQ27"/>
      <c r="CR27"/>
      <c r="CS27"/>
      <c r="CT27"/>
      <c r="CU27"/>
      <c r="CV27"/>
      <c r="CW27"/>
      <c r="CX27"/>
      <c r="CY27"/>
    </row>
    <row r="28" spans="1:103" s="97" customFormat="1" ht="15">
      <c r="A28" s="103">
        <v>17</v>
      </c>
      <c r="B28" s="105"/>
      <c r="C28" s="97" t="s">
        <v>69</v>
      </c>
      <c r="E28" s="97" t="s">
        <v>148</v>
      </c>
      <c r="F28" s="135">
        <v>80</v>
      </c>
      <c r="G28" s="147">
        <v>11</v>
      </c>
      <c r="H28" s="147">
        <v>12</v>
      </c>
      <c r="I28" s="147">
        <v>15</v>
      </c>
      <c r="J28" s="147"/>
      <c r="K28" s="131"/>
      <c r="L28" s="176">
        <f t="shared" si="11"/>
        <v>40241.72603587963</v>
      </c>
      <c r="M28" s="177">
        <f t="shared" si="12"/>
        <v>40353.72603587963</v>
      </c>
      <c r="N28" s="168"/>
      <c r="O28" s="169">
        <f ca="1" t="shared" si="7"/>
        <v>40143.72603587963</v>
      </c>
      <c r="P28" s="169">
        <f ca="1" t="shared" si="8"/>
        <v>40185.72603587963</v>
      </c>
      <c r="Q28" s="169">
        <f ca="1" t="shared" si="9"/>
        <v>40241.72603587963</v>
      </c>
      <c r="R28" s="169">
        <f ca="1" t="shared" si="10"/>
        <v>40129.72603587963</v>
      </c>
      <c r="S28" s="99"/>
      <c r="T28" s="278"/>
      <c r="U28" s="278"/>
      <c r="V28" s="278"/>
      <c r="W28" s="278"/>
      <c r="X28" s="279"/>
      <c r="Y28" s="280"/>
      <c r="Z28" s="280">
        <v>640</v>
      </c>
      <c r="AA28" s="280"/>
      <c r="AB28" s="280"/>
      <c r="AC28" s="280"/>
      <c r="AD28" s="280"/>
      <c r="AE28" s="280"/>
      <c r="AF28" s="280"/>
      <c r="AG28" s="280"/>
      <c r="AH28" s="280"/>
      <c r="AI28" s="280"/>
      <c r="AJ28" s="280"/>
      <c r="AK28" s="280"/>
      <c r="AL28" s="280">
        <v>2</v>
      </c>
      <c r="AM28" s="98"/>
      <c r="AN28" s="100"/>
      <c r="AO28" s="287">
        <v>2</v>
      </c>
      <c r="AP28" s="165"/>
      <c r="AQ28" s="165"/>
      <c r="AR28" s="165"/>
      <c r="AS28" s="165"/>
      <c r="AT28" s="165"/>
      <c r="AU28" s="165"/>
      <c r="AV28" s="165"/>
      <c r="AW28" s="165"/>
      <c r="AX28" s="165"/>
      <c r="AY28" s="165"/>
      <c r="AZ28" s="165"/>
      <c r="BA28" s="165"/>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c r="CF28"/>
      <c r="CG28"/>
      <c r="CH28"/>
      <c r="CI28"/>
      <c r="CJ28"/>
      <c r="CK28"/>
      <c r="CL28"/>
      <c r="CM28"/>
      <c r="CN28"/>
      <c r="CO28"/>
      <c r="CP28"/>
      <c r="CQ28"/>
      <c r="CR28"/>
      <c r="CS28"/>
      <c r="CT28"/>
      <c r="CU28"/>
      <c r="CV28"/>
      <c r="CW28"/>
      <c r="CX28"/>
      <c r="CY28"/>
    </row>
    <row r="29" spans="1:103" s="97" customFormat="1" ht="15">
      <c r="A29" s="103">
        <v>18</v>
      </c>
      <c r="B29" s="105"/>
      <c r="C29" s="97" t="s">
        <v>68</v>
      </c>
      <c r="E29" s="97" t="s">
        <v>146</v>
      </c>
      <c r="F29" s="135">
        <v>10</v>
      </c>
      <c r="G29" s="147"/>
      <c r="H29" s="147"/>
      <c r="I29" s="147"/>
      <c r="J29" s="147"/>
      <c r="K29" s="131">
        <v>40299</v>
      </c>
      <c r="L29" s="176">
        <f t="shared" si="0"/>
        <v>40299</v>
      </c>
      <c r="M29" s="177">
        <f t="shared" si="1"/>
        <v>40313</v>
      </c>
      <c r="N29" s="168">
        <f ca="1" t="shared" si="2"/>
        <v>40299</v>
      </c>
      <c r="O29" s="169">
        <f ca="1" t="shared" si="7"/>
        <v>40129.72603587963</v>
      </c>
      <c r="P29" s="169">
        <f ca="1" t="shared" si="8"/>
        <v>40129.72603587963</v>
      </c>
      <c r="Q29" s="169">
        <f ca="1" t="shared" si="9"/>
        <v>40129.72603587963</v>
      </c>
      <c r="R29" s="169">
        <f ca="1" t="shared" si="10"/>
        <v>40129.72603587963</v>
      </c>
      <c r="S29" s="99"/>
      <c r="T29" s="278"/>
      <c r="U29" s="278"/>
      <c r="V29" s="278"/>
      <c r="W29" s="278"/>
      <c r="X29" s="279"/>
      <c r="Y29" s="280"/>
      <c r="Z29" s="280">
        <v>20</v>
      </c>
      <c r="AA29" s="280"/>
      <c r="AB29" s="280"/>
      <c r="AC29" s="280"/>
      <c r="AD29" s="280"/>
      <c r="AE29" s="280">
        <v>40</v>
      </c>
      <c r="AF29" s="280"/>
      <c r="AG29" s="280"/>
      <c r="AH29" s="280"/>
      <c r="AI29" s="280"/>
      <c r="AJ29" s="280"/>
      <c r="AK29" s="280"/>
      <c r="AL29" s="280">
        <v>8</v>
      </c>
      <c r="AM29" s="98"/>
      <c r="AN29" s="100"/>
      <c r="AO29" s="287">
        <v>8</v>
      </c>
      <c r="AP29" s="165"/>
      <c r="AQ29" s="165"/>
      <c r="AR29" s="165"/>
      <c r="AS29" s="165"/>
      <c r="AT29" s="165"/>
      <c r="AU29" s="165"/>
      <c r="AV29" s="165"/>
      <c r="AW29" s="165"/>
      <c r="AX29" s="165"/>
      <c r="AY29" s="165"/>
      <c r="AZ29" s="165"/>
      <c r="BA29" s="165"/>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c r="CF29"/>
      <c r="CG29"/>
      <c r="CH29"/>
      <c r="CI29"/>
      <c r="CJ29"/>
      <c r="CK29"/>
      <c r="CL29"/>
      <c r="CM29"/>
      <c r="CN29"/>
      <c r="CO29"/>
      <c r="CP29"/>
      <c r="CQ29"/>
      <c r="CR29"/>
      <c r="CS29"/>
      <c r="CT29"/>
      <c r="CU29"/>
      <c r="CV29"/>
      <c r="CW29"/>
      <c r="CX29"/>
      <c r="CY29"/>
    </row>
    <row r="30" spans="1:103" s="97" customFormat="1" ht="15">
      <c r="A30" s="103">
        <v>19</v>
      </c>
      <c r="B30" s="105"/>
      <c r="C30" s="97" t="s">
        <v>66</v>
      </c>
      <c r="E30" s="97" t="s">
        <v>146</v>
      </c>
      <c r="F30" s="135">
        <v>1</v>
      </c>
      <c r="G30" s="147">
        <v>18</v>
      </c>
      <c r="H30" s="147"/>
      <c r="I30" s="147"/>
      <c r="J30" s="147"/>
      <c r="K30" s="131"/>
      <c r="L30" s="176">
        <f t="shared" si="0"/>
        <v>40313</v>
      </c>
      <c r="M30" s="177">
        <f t="shared" si="1"/>
        <v>40314.4</v>
      </c>
      <c r="N30" s="168">
        <f ca="1" t="shared" si="2"/>
        <v>40129.72603587963</v>
      </c>
      <c r="O30" s="169">
        <f ca="1" t="shared" si="7"/>
        <v>40313</v>
      </c>
      <c r="P30" s="169">
        <f ca="1" t="shared" si="8"/>
        <v>40129.72603587963</v>
      </c>
      <c r="Q30" s="169">
        <f ca="1" t="shared" si="9"/>
        <v>40129.72603587963</v>
      </c>
      <c r="R30" s="169">
        <f ca="1" t="shared" si="10"/>
        <v>40129.72603587963</v>
      </c>
      <c r="S30" s="99"/>
      <c r="T30" s="278"/>
      <c r="U30" s="278"/>
      <c r="V30" s="278"/>
      <c r="W30" s="278"/>
      <c r="X30" s="279"/>
      <c r="Y30" s="280"/>
      <c r="Z30" s="280"/>
      <c r="AA30" s="280"/>
      <c r="AB30" s="280"/>
      <c r="AC30" s="280"/>
      <c r="AD30" s="280"/>
      <c r="AE30" s="280">
        <v>8</v>
      </c>
      <c r="AF30" s="280"/>
      <c r="AG30" s="280"/>
      <c r="AH30" s="280"/>
      <c r="AI30" s="280"/>
      <c r="AJ30" s="280"/>
      <c r="AK30" s="280"/>
      <c r="AL30" s="280"/>
      <c r="AM30" s="98"/>
      <c r="AN30" s="100"/>
      <c r="AO30" s="287"/>
      <c r="AP30" s="165"/>
      <c r="AQ30" s="165"/>
      <c r="AR30" s="165"/>
      <c r="AS30" s="165"/>
      <c r="AT30" s="165"/>
      <c r="AU30" s="165"/>
      <c r="AV30" s="165"/>
      <c r="AW30" s="165"/>
      <c r="AX30" s="165"/>
      <c r="AY30" s="165"/>
      <c r="AZ30" s="165"/>
      <c r="BA30" s="165"/>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c r="CF30"/>
      <c r="CG30"/>
      <c r="CH30"/>
      <c r="CI30"/>
      <c r="CJ30"/>
      <c r="CK30"/>
      <c r="CL30"/>
      <c r="CM30"/>
      <c r="CN30"/>
      <c r="CO30"/>
      <c r="CP30"/>
      <c r="CQ30"/>
      <c r="CR30"/>
      <c r="CS30"/>
      <c r="CT30"/>
      <c r="CU30"/>
      <c r="CV30"/>
      <c r="CW30"/>
      <c r="CX30"/>
      <c r="CY30"/>
    </row>
    <row r="31" spans="1:103" s="97" customFormat="1" ht="12.75">
      <c r="A31" s="103"/>
      <c r="B31" s="105"/>
      <c r="L31" s="176">
        <f t="shared" si="0"/>
      </c>
      <c r="M31" s="177">
        <f t="shared" si="1"/>
      </c>
      <c r="N31" s="168">
        <f ca="1" t="shared" si="2"/>
        <v>40129.72603587963</v>
      </c>
      <c r="O31" s="169">
        <f ca="1" t="shared" si="7"/>
        <v>40129.72603587963</v>
      </c>
      <c r="P31" s="169">
        <f ca="1" t="shared" si="8"/>
        <v>40129.72603587963</v>
      </c>
      <c r="Q31" s="169">
        <f ca="1" t="shared" si="9"/>
        <v>40129.72603587963</v>
      </c>
      <c r="R31" s="169">
        <f ca="1" t="shared" si="10"/>
        <v>40129.72603587963</v>
      </c>
      <c r="X31" s="279"/>
      <c r="Y31" s="280"/>
      <c r="AF31" s="280"/>
      <c r="AG31" s="280"/>
      <c r="AH31" s="280"/>
      <c r="AI31" s="280"/>
      <c r="AJ31" s="280"/>
      <c r="AK31" s="280"/>
      <c r="AL31" s="280"/>
      <c r="AM31" s="98"/>
      <c r="AN31" s="100"/>
      <c r="AO31" s="287"/>
      <c r="AP31" s="165"/>
      <c r="AQ31" s="165"/>
      <c r="AR31" s="165"/>
      <c r="AS31" s="165"/>
      <c r="AT31" s="165"/>
      <c r="AU31" s="165"/>
      <c r="AV31" s="165"/>
      <c r="AW31" s="165"/>
      <c r="AX31" s="165"/>
      <c r="AY31" s="165"/>
      <c r="AZ31" s="165"/>
      <c r="BA31" s="165"/>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c r="CF31"/>
      <c r="CG31"/>
      <c r="CH31"/>
      <c r="CI31"/>
      <c r="CJ31"/>
      <c r="CK31"/>
      <c r="CL31"/>
      <c r="CM31"/>
      <c r="CN31"/>
      <c r="CO31"/>
      <c r="CP31"/>
      <c r="CQ31"/>
      <c r="CR31"/>
      <c r="CS31"/>
      <c r="CT31"/>
      <c r="CU31"/>
      <c r="CV31"/>
      <c r="CW31"/>
      <c r="CX31"/>
      <c r="CY31"/>
    </row>
    <row r="32" spans="1:103" s="97" customFormat="1" ht="15">
      <c r="A32" s="103"/>
      <c r="B32" s="105"/>
      <c r="C32" s="105" t="s">
        <v>67</v>
      </c>
      <c r="F32" s="135"/>
      <c r="G32" s="147"/>
      <c r="H32" s="147"/>
      <c r="I32" s="147"/>
      <c r="J32" s="147"/>
      <c r="K32" s="131"/>
      <c r="L32" s="176">
        <f>IF(F32="","",IF(K32="",MAX(N32:R32),K32))</f>
      </c>
      <c r="M32" s="177">
        <f>IF(F32="","",+L32+(F32*7/5))</f>
      </c>
      <c r="N32" s="168">
        <f ca="1">IF(K32="",NOW(),K32)</f>
        <v>40129.72603587963</v>
      </c>
      <c r="O32" s="169">
        <f ca="1" t="shared" si="7"/>
        <v>40129.72603587963</v>
      </c>
      <c r="P32" s="169">
        <f ca="1" t="shared" si="8"/>
        <v>40129.72603587963</v>
      </c>
      <c r="Q32" s="169">
        <f ca="1" t="shared" si="9"/>
        <v>40129.72603587963</v>
      </c>
      <c r="R32" s="169">
        <f ca="1" t="shared" si="10"/>
        <v>40129.72603587963</v>
      </c>
      <c r="S32" s="99"/>
      <c r="T32" s="278"/>
      <c r="U32" s="278"/>
      <c r="V32" s="278"/>
      <c r="W32" s="278"/>
      <c r="X32" s="279"/>
      <c r="Y32" s="280"/>
      <c r="Z32" s="280"/>
      <c r="AA32" s="280"/>
      <c r="AB32" s="280"/>
      <c r="AC32" s="280"/>
      <c r="AD32" s="280"/>
      <c r="AE32" s="280"/>
      <c r="AF32" s="280"/>
      <c r="AG32" s="280"/>
      <c r="AH32" s="280"/>
      <c r="AI32" s="280"/>
      <c r="AJ32" s="280"/>
      <c r="AK32" s="280"/>
      <c r="AL32" s="280"/>
      <c r="AM32" s="98"/>
      <c r="AN32" s="100"/>
      <c r="AO32" s="287"/>
      <c r="AP32" s="165"/>
      <c r="AQ32" s="165"/>
      <c r="AR32" s="165"/>
      <c r="AS32" s="165"/>
      <c r="AT32" s="165"/>
      <c r="AU32" s="165"/>
      <c r="AV32" s="165"/>
      <c r="AW32" s="165"/>
      <c r="AX32" s="165"/>
      <c r="AY32" s="165"/>
      <c r="AZ32" s="165"/>
      <c r="BA32" s="165"/>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c r="CF32"/>
      <c r="CG32"/>
      <c r="CH32"/>
      <c r="CI32"/>
      <c r="CJ32"/>
      <c r="CK32"/>
      <c r="CL32"/>
      <c r="CM32"/>
      <c r="CN32"/>
      <c r="CO32"/>
      <c r="CP32"/>
      <c r="CQ32"/>
      <c r="CR32"/>
      <c r="CS32"/>
      <c r="CT32"/>
      <c r="CU32"/>
      <c r="CV32"/>
      <c r="CW32"/>
      <c r="CX32"/>
      <c r="CY32"/>
    </row>
    <row r="33" spans="1:103" s="97" customFormat="1" ht="15">
      <c r="A33" s="103">
        <v>20</v>
      </c>
      <c r="B33" s="105"/>
      <c r="C33" s="97" t="s">
        <v>70</v>
      </c>
      <c r="E33" s="97" t="s">
        <v>146</v>
      </c>
      <c r="F33" s="135">
        <v>20</v>
      </c>
      <c r="G33" s="147">
        <v>19</v>
      </c>
      <c r="H33" s="147"/>
      <c r="I33" s="147"/>
      <c r="J33" s="147"/>
      <c r="K33" s="131"/>
      <c r="L33" s="176">
        <f t="shared" si="0"/>
        <v>40314.4</v>
      </c>
      <c r="M33" s="177">
        <f t="shared" si="1"/>
        <v>40342.4</v>
      </c>
      <c r="N33" s="168">
        <f ca="1" t="shared" si="2"/>
        <v>40129.72603587963</v>
      </c>
      <c r="O33" s="169">
        <f ca="1" t="shared" si="7"/>
        <v>40314.4</v>
      </c>
      <c r="P33" s="169">
        <f ca="1" t="shared" si="8"/>
        <v>40129.72603587963</v>
      </c>
      <c r="Q33" s="169">
        <f ca="1" t="shared" si="9"/>
        <v>40129.72603587963</v>
      </c>
      <c r="R33" s="169">
        <f ca="1" t="shared" si="10"/>
        <v>40129.72603587963</v>
      </c>
      <c r="S33" s="99"/>
      <c r="T33" s="278"/>
      <c r="U33" s="278"/>
      <c r="V33" s="278"/>
      <c r="W33" s="278"/>
      <c r="X33" s="279"/>
      <c r="Y33" s="280"/>
      <c r="Z33" s="280">
        <v>60</v>
      </c>
      <c r="AA33" s="280"/>
      <c r="AB33" s="280"/>
      <c r="AC33" s="280"/>
      <c r="AD33" s="280"/>
      <c r="AE33" s="280">
        <v>80</v>
      </c>
      <c r="AF33" s="280"/>
      <c r="AG33" s="280"/>
      <c r="AH33" s="280"/>
      <c r="AI33" s="280"/>
      <c r="AJ33" s="280"/>
      <c r="AK33" s="280"/>
      <c r="AL33" s="280">
        <v>8</v>
      </c>
      <c r="AM33" s="98"/>
      <c r="AN33" s="100"/>
      <c r="AO33" s="287">
        <v>8</v>
      </c>
      <c r="AP33" s="165"/>
      <c r="AQ33" s="165"/>
      <c r="AR33" s="165"/>
      <c r="AS33" s="165"/>
      <c r="AT33" s="165"/>
      <c r="AU33" s="165"/>
      <c r="AV33" s="165"/>
      <c r="AW33" s="165"/>
      <c r="AX33" s="165"/>
      <c r="AY33" s="165"/>
      <c r="AZ33" s="165"/>
      <c r="BA33" s="165"/>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c r="CF33"/>
      <c r="CG33"/>
      <c r="CH33"/>
      <c r="CI33"/>
      <c r="CJ33"/>
      <c r="CK33"/>
      <c r="CL33"/>
      <c r="CM33"/>
      <c r="CN33"/>
      <c r="CO33"/>
      <c r="CP33"/>
      <c r="CQ33"/>
      <c r="CR33"/>
      <c r="CS33"/>
      <c r="CT33"/>
      <c r="CU33"/>
      <c r="CV33"/>
      <c r="CW33"/>
      <c r="CX33"/>
      <c r="CY33"/>
    </row>
    <row r="34" spans="1:103" s="97" customFormat="1" ht="15">
      <c r="A34" s="103">
        <v>21</v>
      </c>
      <c r="B34" s="105"/>
      <c r="C34" s="97" t="s">
        <v>71</v>
      </c>
      <c r="E34" s="97" t="s">
        <v>146</v>
      </c>
      <c r="F34" s="135">
        <v>25</v>
      </c>
      <c r="G34" s="147">
        <v>20</v>
      </c>
      <c r="H34" s="147"/>
      <c r="I34" s="147"/>
      <c r="J34" s="147"/>
      <c r="K34" s="131"/>
      <c r="L34" s="176">
        <f t="shared" si="0"/>
        <v>40342.4</v>
      </c>
      <c r="M34" s="177">
        <f t="shared" si="1"/>
        <v>40377.4</v>
      </c>
      <c r="N34" s="168">
        <f ca="1" t="shared" si="2"/>
        <v>40129.72603587963</v>
      </c>
      <c r="O34" s="169">
        <f ca="1" t="shared" si="7"/>
        <v>40342.4</v>
      </c>
      <c r="P34" s="169">
        <f ca="1" t="shared" si="8"/>
        <v>40129.72603587963</v>
      </c>
      <c r="Q34" s="169">
        <f ca="1" t="shared" si="9"/>
        <v>40129.72603587963</v>
      </c>
      <c r="R34" s="169">
        <f ca="1" t="shared" si="10"/>
        <v>40129.72603587963</v>
      </c>
      <c r="S34" s="99"/>
      <c r="T34" s="278"/>
      <c r="U34" s="278"/>
      <c r="V34" s="278"/>
      <c r="W34" s="278"/>
      <c r="X34" s="279"/>
      <c r="Y34" s="280">
        <v>80</v>
      </c>
      <c r="Z34" s="280"/>
      <c r="AA34" s="280"/>
      <c r="AB34" s="280"/>
      <c r="AC34" s="280"/>
      <c r="AD34" s="280"/>
      <c r="AE34" s="280">
        <v>50</v>
      </c>
      <c r="AF34" s="280"/>
      <c r="AG34" s="280"/>
      <c r="AH34" s="280"/>
      <c r="AI34" s="280"/>
      <c r="AJ34" s="280"/>
      <c r="AK34" s="280"/>
      <c r="AL34" s="280">
        <v>2</v>
      </c>
      <c r="AM34" s="98"/>
      <c r="AN34" s="100"/>
      <c r="AO34" s="287">
        <v>2</v>
      </c>
      <c r="AP34" s="165"/>
      <c r="AQ34" s="165"/>
      <c r="AR34" s="165"/>
      <c r="AS34" s="165"/>
      <c r="AT34" s="165"/>
      <c r="AU34" s="165"/>
      <c r="AV34" s="165"/>
      <c r="AW34" s="165"/>
      <c r="AX34" s="165"/>
      <c r="AY34" s="165"/>
      <c r="AZ34" s="165"/>
      <c r="BA34" s="165"/>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c r="CF34"/>
      <c r="CG34"/>
      <c r="CH34"/>
      <c r="CI34"/>
      <c r="CJ34"/>
      <c r="CK34"/>
      <c r="CL34"/>
      <c r="CM34"/>
      <c r="CN34"/>
      <c r="CO34"/>
      <c r="CP34"/>
      <c r="CQ34"/>
      <c r="CR34"/>
      <c r="CS34"/>
      <c r="CT34"/>
      <c r="CU34"/>
      <c r="CV34"/>
      <c r="CW34"/>
      <c r="CX34"/>
      <c r="CY34"/>
    </row>
    <row r="35" spans="1:103" s="97" customFormat="1" ht="15">
      <c r="A35" s="103">
        <v>22</v>
      </c>
      <c r="B35" s="105"/>
      <c r="C35" s="97" t="s">
        <v>65</v>
      </c>
      <c r="E35" s="97" t="s">
        <v>146</v>
      </c>
      <c r="F35" s="135">
        <v>5</v>
      </c>
      <c r="G35" s="147">
        <v>21</v>
      </c>
      <c r="H35" s="147"/>
      <c r="I35" s="147"/>
      <c r="J35" s="147"/>
      <c r="K35" s="131"/>
      <c r="L35" s="176">
        <f t="shared" si="0"/>
        <v>40377.4</v>
      </c>
      <c r="M35" s="177">
        <f t="shared" si="1"/>
        <v>40384.4</v>
      </c>
      <c r="N35" s="168">
        <f ca="1" t="shared" si="2"/>
        <v>40129.72603587963</v>
      </c>
      <c r="O35" s="169">
        <f ca="1" t="shared" si="7"/>
        <v>40377.4</v>
      </c>
      <c r="P35" s="169">
        <f ca="1" t="shared" si="8"/>
        <v>40129.72603587963</v>
      </c>
      <c r="Q35" s="169">
        <f ca="1" t="shared" si="9"/>
        <v>40129.72603587963</v>
      </c>
      <c r="R35" s="169">
        <f ca="1" t="shared" si="10"/>
        <v>40129.72603587963</v>
      </c>
      <c r="S35" s="99"/>
      <c r="T35" s="278"/>
      <c r="U35" s="278"/>
      <c r="V35" s="278"/>
      <c r="W35" s="278"/>
      <c r="X35" s="279"/>
      <c r="Y35" s="280"/>
      <c r="Z35" s="280"/>
      <c r="AA35" s="280"/>
      <c r="AB35" s="280"/>
      <c r="AC35" s="280"/>
      <c r="AD35" s="280"/>
      <c r="AE35" s="280">
        <v>20</v>
      </c>
      <c r="AF35" s="280"/>
      <c r="AG35" s="280"/>
      <c r="AH35" s="280"/>
      <c r="AI35" s="280"/>
      <c r="AJ35" s="280"/>
      <c r="AK35" s="280"/>
      <c r="AL35" s="280">
        <v>2</v>
      </c>
      <c r="AM35" s="98"/>
      <c r="AN35" s="100"/>
      <c r="AO35" s="287">
        <v>2</v>
      </c>
      <c r="AP35" s="165"/>
      <c r="AQ35" s="165"/>
      <c r="AR35" s="165"/>
      <c r="AS35" s="165"/>
      <c r="AT35" s="165"/>
      <c r="AU35" s="165"/>
      <c r="AV35" s="165"/>
      <c r="AW35" s="165"/>
      <c r="AX35" s="165"/>
      <c r="AY35" s="165"/>
      <c r="AZ35" s="165"/>
      <c r="BA35" s="165"/>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c r="CF35"/>
      <c r="CG35"/>
      <c r="CH35"/>
      <c r="CI35"/>
      <c r="CJ35"/>
      <c r="CK35"/>
      <c r="CL35"/>
      <c r="CM35"/>
      <c r="CN35"/>
      <c r="CO35"/>
      <c r="CP35"/>
      <c r="CQ35"/>
      <c r="CR35"/>
      <c r="CS35"/>
      <c r="CT35"/>
      <c r="CU35"/>
      <c r="CV35"/>
      <c r="CW35"/>
      <c r="CX35"/>
      <c r="CY35"/>
    </row>
    <row r="36" spans="1:103" s="97" customFormat="1" ht="15">
      <c r="A36" s="103">
        <v>23</v>
      </c>
      <c r="B36" s="105"/>
      <c r="C36" s="97" t="s">
        <v>69</v>
      </c>
      <c r="E36" s="97" t="s">
        <v>146</v>
      </c>
      <c r="F36" s="221">
        <v>250</v>
      </c>
      <c r="G36" s="147">
        <v>21</v>
      </c>
      <c r="H36" s="147"/>
      <c r="I36" s="147"/>
      <c r="J36" s="147"/>
      <c r="K36" s="131"/>
      <c r="L36" s="176">
        <f t="shared" si="0"/>
        <v>40377.4</v>
      </c>
      <c r="M36" s="177">
        <f t="shared" si="1"/>
        <v>40727.4</v>
      </c>
      <c r="N36" s="168">
        <f ca="1" t="shared" si="2"/>
        <v>40129.72603587963</v>
      </c>
      <c r="O36" s="169">
        <f ca="1" t="shared" si="7"/>
        <v>40377.4</v>
      </c>
      <c r="P36" s="169">
        <f ca="1" t="shared" si="8"/>
        <v>40129.72603587963</v>
      </c>
      <c r="Q36" s="169">
        <f ca="1" t="shared" si="9"/>
        <v>40129.72603587963</v>
      </c>
      <c r="R36" s="169">
        <f ca="1" t="shared" si="10"/>
        <v>40129.72603587963</v>
      </c>
      <c r="S36" s="99"/>
      <c r="T36" s="278"/>
      <c r="U36" s="278"/>
      <c r="V36" s="278"/>
      <c r="W36" s="278"/>
      <c r="X36" s="279"/>
      <c r="Z36" s="281">
        <v>2000</v>
      </c>
      <c r="AA36" s="280"/>
      <c r="AB36" s="280"/>
      <c r="AC36" s="280"/>
      <c r="AD36" s="280"/>
      <c r="AE36" s="280"/>
      <c r="AF36" s="280"/>
      <c r="AG36" s="280"/>
      <c r="AH36" s="280"/>
      <c r="AI36" s="280"/>
      <c r="AJ36" s="280"/>
      <c r="AK36" s="280"/>
      <c r="AL36" s="280">
        <v>2</v>
      </c>
      <c r="AM36" s="98"/>
      <c r="AN36" s="100"/>
      <c r="AO36" s="287">
        <v>2</v>
      </c>
      <c r="AP36" s="165"/>
      <c r="AQ36" s="165"/>
      <c r="AR36" s="165"/>
      <c r="AS36" s="165"/>
      <c r="AT36" s="165"/>
      <c r="AU36" s="165"/>
      <c r="AV36" s="165"/>
      <c r="AW36" s="165"/>
      <c r="AX36" s="165"/>
      <c r="AY36" s="165"/>
      <c r="AZ36" s="165"/>
      <c r="BA36" s="165"/>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c r="CF36"/>
      <c r="CG36"/>
      <c r="CH36"/>
      <c r="CI36"/>
      <c r="CJ36"/>
      <c r="CK36"/>
      <c r="CL36"/>
      <c r="CM36"/>
      <c r="CN36"/>
      <c r="CO36"/>
      <c r="CP36"/>
      <c r="CQ36"/>
      <c r="CR36"/>
      <c r="CS36"/>
      <c r="CT36"/>
      <c r="CU36"/>
      <c r="CV36"/>
      <c r="CW36"/>
      <c r="CX36"/>
      <c r="CY36"/>
    </row>
    <row r="37" spans="1:103" s="97" customFormat="1" ht="15">
      <c r="A37" s="103">
        <v>24</v>
      </c>
      <c r="B37" s="105"/>
      <c r="C37" s="97" t="s">
        <v>72</v>
      </c>
      <c r="E37" s="97" t="s">
        <v>146</v>
      </c>
      <c r="F37" s="135">
        <v>15</v>
      </c>
      <c r="G37" s="147">
        <v>23</v>
      </c>
      <c r="H37" s="147"/>
      <c r="I37" s="147"/>
      <c r="J37" s="147"/>
      <c r="K37" s="131"/>
      <c r="L37" s="176">
        <f t="shared" si="0"/>
        <v>40727.4</v>
      </c>
      <c r="M37" s="177">
        <f t="shared" si="1"/>
        <v>40748.4</v>
      </c>
      <c r="N37" s="168">
        <f ca="1" t="shared" si="2"/>
        <v>40129.72603587963</v>
      </c>
      <c r="O37" s="169">
        <f ca="1" t="shared" si="7"/>
        <v>40727.4</v>
      </c>
      <c r="P37" s="169">
        <f ca="1" t="shared" si="8"/>
        <v>40129.72603587963</v>
      </c>
      <c r="Q37" s="169">
        <f ca="1" t="shared" si="9"/>
        <v>40129.72603587963</v>
      </c>
      <c r="R37" s="169">
        <f ca="1" t="shared" si="10"/>
        <v>40129.72603587963</v>
      </c>
      <c r="S37" s="99"/>
      <c r="T37" s="278"/>
      <c r="U37" s="278"/>
      <c r="V37" s="278"/>
      <c r="W37" s="278"/>
      <c r="X37" s="279"/>
      <c r="Y37" s="280"/>
      <c r="Z37" s="280"/>
      <c r="AA37" s="280"/>
      <c r="AB37" s="280"/>
      <c r="AC37" s="280"/>
      <c r="AD37" s="280"/>
      <c r="AE37" s="280">
        <v>60</v>
      </c>
      <c r="AF37" s="280"/>
      <c r="AG37" s="280"/>
      <c r="AH37" s="280"/>
      <c r="AI37" s="280"/>
      <c r="AJ37" s="280"/>
      <c r="AK37" s="280"/>
      <c r="AL37" s="280">
        <v>2</v>
      </c>
      <c r="AM37" s="98"/>
      <c r="AN37" s="100"/>
      <c r="AO37" s="287">
        <v>2</v>
      </c>
      <c r="AP37" s="165"/>
      <c r="AQ37" s="165"/>
      <c r="AR37" s="165"/>
      <c r="AS37" s="165"/>
      <c r="AT37" s="165"/>
      <c r="AU37" s="165"/>
      <c r="AV37" s="165"/>
      <c r="AW37" s="165"/>
      <c r="AX37" s="165"/>
      <c r="AY37" s="165"/>
      <c r="AZ37" s="165"/>
      <c r="BA37" s="165"/>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c r="CF37"/>
      <c r="CG37"/>
      <c r="CH37"/>
      <c r="CI37"/>
      <c r="CJ37"/>
      <c r="CK37"/>
      <c r="CL37"/>
      <c r="CM37"/>
      <c r="CN37"/>
      <c r="CO37"/>
      <c r="CP37"/>
      <c r="CQ37"/>
      <c r="CR37"/>
      <c r="CS37"/>
      <c r="CT37"/>
      <c r="CU37"/>
      <c r="CV37"/>
      <c r="CW37"/>
      <c r="CX37"/>
      <c r="CY37"/>
    </row>
    <row r="38" spans="1:103" s="97" customFormat="1" ht="15">
      <c r="A38" s="103">
        <v>25</v>
      </c>
      <c r="B38" s="105"/>
      <c r="C38" s="97" t="s">
        <v>73</v>
      </c>
      <c r="E38" s="97" t="s">
        <v>146</v>
      </c>
      <c r="F38" s="135">
        <v>10</v>
      </c>
      <c r="G38" s="147">
        <v>22</v>
      </c>
      <c r="H38" s="147">
        <v>23</v>
      </c>
      <c r="I38" s="147"/>
      <c r="J38" s="147"/>
      <c r="K38" s="131"/>
      <c r="L38" s="176">
        <f t="shared" si="0"/>
        <v>40727.4</v>
      </c>
      <c r="M38" s="177">
        <f t="shared" si="1"/>
        <v>40741.4</v>
      </c>
      <c r="N38" s="168">
        <f ca="1" t="shared" si="2"/>
        <v>40129.72603587963</v>
      </c>
      <c r="O38" s="169">
        <f ca="1" t="shared" si="7"/>
        <v>40384.4</v>
      </c>
      <c r="P38" s="169">
        <f ca="1" t="shared" si="8"/>
        <v>40727.4</v>
      </c>
      <c r="Q38" s="169">
        <f ca="1" t="shared" si="9"/>
        <v>40129.72603587963</v>
      </c>
      <c r="R38" s="169">
        <f ca="1" t="shared" si="10"/>
        <v>40129.72603587963</v>
      </c>
      <c r="S38" s="99"/>
      <c r="T38" s="278"/>
      <c r="U38" s="278"/>
      <c r="V38" s="278"/>
      <c r="W38" s="278"/>
      <c r="X38" s="279"/>
      <c r="Y38" s="280"/>
      <c r="Z38" s="280">
        <v>16</v>
      </c>
      <c r="AA38" s="280"/>
      <c r="AB38" s="280"/>
      <c r="AC38" s="280"/>
      <c r="AD38" s="280"/>
      <c r="AE38" s="280">
        <v>40</v>
      </c>
      <c r="AF38" s="280"/>
      <c r="AG38" s="280"/>
      <c r="AH38" s="280"/>
      <c r="AI38" s="280"/>
      <c r="AJ38" s="280"/>
      <c r="AK38" s="280"/>
      <c r="AL38" s="280">
        <v>8</v>
      </c>
      <c r="AM38" s="98"/>
      <c r="AN38" s="100"/>
      <c r="AO38" s="287">
        <v>8</v>
      </c>
      <c r="AP38" s="165"/>
      <c r="AQ38" s="165"/>
      <c r="AR38" s="165"/>
      <c r="AS38" s="165"/>
      <c r="AT38" s="165"/>
      <c r="AU38" s="165"/>
      <c r="AV38" s="165"/>
      <c r="AW38" s="165"/>
      <c r="AX38" s="165"/>
      <c r="AY38" s="165"/>
      <c r="AZ38" s="165"/>
      <c r="BA38" s="165"/>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c r="CF38"/>
      <c r="CG38"/>
      <c r="CH38"/>
      <c r="CI38"/>
      <c r="CJ38"/>
      <c r="CK38"/>
      <c r="CL38"/>
      <c r="CM38"/>
      <c r="CN38"/>
      <c r="CO38"/>
      <c r="CP38"/>
      <c r="CQ38"/>
      <c r="CR38"/>
      <c r="CS38"/>
      <c r="CT38"/>
      <c r="CU38"/>
      <c r="CV38"/>
      <c r="CW38"/>
      <c r="CX38"/>
      <c r="CY38"/>
    </row>
    <row r="39" spans="1:103" s="97" customFormat="1" ht="15">
      <c r="A39" s="103">
        <v>26</v>
      </c>
      <c r="C39" s="97" t="s">
        <v>74</v>
      </c>
      <c r="E39" s="97" t="s">
        <v>146</v>
      </c>
      <c r="F39" s="135">
        <v>1</v>
      </c>
      <c r="G39" s="147">
        <v>25</v>
      </c>
      <c r="H39" s="147"/>
      <c r="I39" s="147"/>
      <c r="J39" s="147"/>
      <c r="K39" s="131"/>
      <c r="L39" s="176">
        <f t="shared" si="0"/>
        <v>40741.4</v>
      </c>
      <c r="M39" s="177">
        <f t="shared" si="1"/>
        <v>40742.8</v>
      </c>
      <c r="N39" s="168">
        <f ca="1" t="shared" si="2"/>
        <v>40129.72603587963</v>
      </c>
      <c r="O39" s="169">
        <f ca="1" t="shared" si="7"/>
        <v>40741.4</v>
      </c>
      <c r="P39" s="169">
        <f ca="1" t="shared" si="8"/>
        <v>40129.72603587963</v>
      </c>
      <c r="Q39" s="169">
        <f ca="1" t="shared" si="9"/>
        <v>40129.72603587963</v>
      </c>
      <c r="R39" s="169">
        <f ca="1" t="shared" si="10"/>
        <v>40129.72603587963</v>
      </c>
      <c r="S39" s="99"/>
      <c r="T39" s="278"/>
      <c r="U39" s="278"/>
      <c r="V39" s="278"/>
      <c r="W39" s="278"/>
      <c r="X39" s="279"/>
      <c r="Y39" s="280"/>
      <c r="Z39" s="280"/>
      <c r="AA39" s="280"/>
      <c r="AB39" s="280"/>
      <c r="AC39" s="280"/>
      <c r="AD39" s="280"/>
      <c r="AE39" s="280">
        <v>8</v>
      </c>
      <c r="AF39" s="280"/>
      <c r="AG39" s="280"/>
      <c r="AH39" s="280"/>
      <c r="AI39" s="280"/>
      <c r="AJ39" s="280"/>
      <c r="AK39" s="280"/>
      <c r="AL39" s="280"/>
      <c r="AM39" s="98"/>
      <c r="AN39" s="100"/>
      <c r="AO39" s="287"/>
      <c r="AP39" s="165"/>
      <c r="AQ39" s="165"/>
      <c r="AR39" s="165"/>
      <c r="AS39" s="165"/>
      <c r="AT39" s="165"/>
      <c r="AU39" s="165"/>
      <c r="AV39" s="165"/>
      <c r="AW39" s="165"/>
      <c r="AX39" s="165"/>
      <c r="AY39" s="165"/>
      <c r="AZ39" s="165"/>
      <c r="BA39" s="165"/>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c r="CF39"/>
      <c r="CG39"/>
      <c r="CH39"/>
      <c r="CI39"/>
      <c r="CJ39"/>
      <c r="CK39"/>
      <c r="CL39"/>
      <c r="CM39"/>
      <c r="CN39"/>
      <c r="CO39"/>
      <c r="CP39"/>
      <c r="CQ39"/>
      <c r="CR39"/>
      <c r="CS39"/>
      <c r="CT39"/>
      <c r="CU39"/>
      <c r="CV39"/>
      <c r="CW39"/>
      <c r="CX39"/>
      <c r="CY39"/>
    </row>
    <row r="40" spans="1:103" s="97" customFormat="1" ht="15">
      <c r="A40" s="103">
        <v>27</v>
      </c>
      <c r="F40" s="135"/>
      <c r="G40" s="147"/>
      <c r="H40" s="147"/>
      <c r="I40" s="147"/>
      <c r="J40" s="147"/>
      <c r="K40" s="131"/>
      <c r="L40" s="176">
        <f t="shared" si="0"/>
      </c>
      <c r="M40" s="177">
        <f t="shared" si="1"/>
      </c>
      <c r="N40" s="168">
        <f ca="1" t="shared" si="2"/>
        <v>40129.72603587963</v>
      </c>
      <c r="O40" s="169">
        <f ca="1" t="shared" si="7"/>
        <v>40129.72603587963</v>
      </c>
      <c r="P40" s="169">
        <f ca="1" t="shared" si="8"/>
        <v>40129.72603587963</v>
      </c>
      <c r="Q40" s="169">
        <f ca="1" t="shared" si="9"/>
        <v>40129.72603587963</v>
      </c>
      <c r="R40" s="169">
        <f ca="1" t="shared" si="10"/>
        <v>40129.72603587963</v>
      </c>
      <c r="S40" s="99"/>
      <c r="T40" s="278"/>
      <c r="U40" s="278"/>
      <c r="V40" s="278"/>
      <c r="W40" s="278"/>
      <c r="X40" s="279"/>
      <c r="Y40" s="280"/>
      <c r="Z40" s="280"/>
      <c r="AA40" s="280"/>
      <c r="AB40" s="280"/>
      <c r="AC40" s="280"/>
      <c r="AD40" s="280"/>
      <c r="AE40" s="280"/>
      <c r="AF40" s="280"/>
      <c r="AG40" s="280"/>
      <c r="AH40" s="280"/>
      <c r="AI40" s="280"/>
      <c r="AJ40" s="280"/>
      <c r="AK40" s="280"/>
      <c r="AL40" s="280"/>
      <c r="AM40" s="98"/>
      <c r="AN40" s="100"/>
      <c r="AO40" s="287"/>
      <c r="AP40" s="165"/>
      <c r="AQ40" s="165"/>
      <c r="AR40" s="165"/>
      <c r="AS40" s="165"/>
      <c r="AT40" s="165"/>
      <c r="AU40" s="165"/>
      <c r="AV40" s="165"/>
      <c r="AW40" s="165"/>
      <c r="AX40" s="165"/>
      <c r="AY40" s="165"/>
      <c r="AZ40" s="165"/>
      <c r="BA40" s="165"/>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c r="CF40"/>
      <c r="CG40"/>
      <c r="CH40"/>
      <c r="CI40"/>
      <c r="CJ40"/>
      <c r="CK40"/>
      <c r="CL40"/>
      <c r="CM40"/>
      <c r="CN40"/>
      <c r="CO40"/>
      <c r="CP40"/>
      <c r="CQ40"/>
      <c r="CR40"/>
      <c r="CS40"/>
      <c r="CT40"/>
      <c r="CU40"/>
      <c r="CV40"/>
      <c r="CW40"/>
      <c r="CX40"/>
      <c r="CY40"/>
    </row>
    <row r="41" spans="1:103" s="97" customFormat="1" ht="15">
      <c r="A41" s="103"/>
      <c r="B41" s="105"/>
      <c r="C41" s="105" t="s">
        <v>76</v>
      </c>
      <c r="F41" s="135"/>
      <c r="G41" s="147"/>
      <c r="H41" s="147"/>
      <c r="I41" s="147"/>
      <c r="J41" s="147"/>
      <c r="K41" s="131"/>
      <c r="L41" s="176"/>
      <c r="M41" s="177"/>
      <c r="N41" s="168"/>
      <c r="O41" s="169"/>
      <c r="P41" s="169"/>
      <c r="Q41" s="169"/>
      <c r="R41" s="169"/>
      <c r="S41" s="99"/>
      <c r="T41" s="278"/>
      <c r="U41" s="278"/>
      <c r="V41" s="278"/>
      <c r="W41" s="278"/>
      <c r="X41" s="279"/>
      <c r="Y41" s="280"/>
      <c r="Z41" s="280"/>
      <c r="AA41" s="280"/>
      <c r="AB41" s="280"/>
      <c r="AC41" s="280"/>
      <c r="AD41" s="280"/>
      <c r="AE41" s="280"/>
      <c r="AF41" s="280"/>
      <c r="AG41" s="280"/>
      <c r="AH41" s="280"/>
      <c r="AI41" s="280"/>
      <c r="AJ41" s="280"/>
      <c r="AK41" s="280"/>
      <c r="AL41" s="280"/>
      <c r="AM41" s="98"/>
      <c r="AN41" s="100"/>
      <c r="AO41" s="287"/>
      <c r="AP41" s="165"/>
      <c r="AQ41" s="165"/>
      <c r="AR41" s="165"/>
      <c r="AS41" s="165"/>
      <c r="AT41" s="165"/>
      <c r="AU41" s="165"/>
      <c r="AV41" s="165"/>
      <c r="AW41" s="165"/>
      <c r="AX41" s="165"/>
      <c r="AY41" s="165"/>
      <c r="AZ41" s="165"/>
      <c r="BA41" s="165"/>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c r="CF41"/>
      <c r="CG41"/>
      <c r="CH41"/>
      <c r="CI41"/>
      <c r="CJ41"/>
      <c r="CK41"/>
      <c r="CL41"/>
      <c r="CM41"/>
      <c r="CN41"/>
      <c r="CO41"/>
      <c r="CP41"/>
      <c r="CQ41"/>
      <c r="CR41"/>
      <c r="CS41"/>
      <c r="CT41"/>
      <c r="CU41"/>
      <c r="CV41"/>
      <c r="CW41"/>
      <c r="CX41"/>
      <c r="CY41"/>
    </row>
    <row r="42" spans="1:103" s="97" customFormat="1" ht="15">
      <c r="A42" s="103">
        <v>28</v>
      </c>
      <c r="B42" s="105"/>
      <c r="C42" s="97" t="s">
        <v>160</v>
      </c>
      <c r="E42" s="97" t="s">
        <v>146</v>
      </c>
      <c r="F42" s="135"/>
      <c r="G42" s="147"/>
      <c r="H42" s="147"/>
      <c r="I42" s="147"/>
      <c r="J42" s="147"/>
      <c r="K42" s="131"/>
      <c r="L42" s="176">
        <f t="shared" si="0"/>
      </c>
      <c r="M42" s="177">
        <f t="shared" si="1"/>
      </c>
      <c r="N42" s="168">
        <f ca="1" t="shared" si="2"/>
        <v>40129.72603587963</v>
      </c>
      <c r="O42" s="169">
        <f aca="true" ca="1" t="shared" si="13" ref="O42:O73">IF(G42="",NOW(),VLOOKUP(G42,$A$10:$M$152,13))</f>
        <v>40129.72603587963</v>
      </c>
      <c r="P42" s="169">
        <f aca="true" ca="1" t="shared" si="14" ref="P42:P73">IF(H42="",NOW(),VLOOKUP(H42,$A$10:$M$152,13))</f>
        <v>40129.72603587963</v>
      </c>
      <c r="Q42" s="169">
        <f aca="true" ca="1" t="shared" si="15" ref="Q42:Q73">IF(I42="",NOW(),VLOOKUP(I42,$A$10:$M$152,13))</f>
        <v>40129.72603587963</v>
      </c>
      <c r="R42" s="169">
        <f aca="true" ca="1" t="shared" si="16" ref="R42:R73">IF(J42="",NOW(),VLOOKUP(J42,$A$10:$M$152,13))</f>
        <v>40129.72603587963</v>
      </c>
      <c r="S42" s="99"/>
      <c r="T42" s="282">
        <v>650</v>
      </c>
      <c r="U42" s="278"/>
      <c r="V42" s="278"/>
      <c r="W42" s="278"/>
      <c r="X42" s="279"/>
      <c r="Y42" s="280"/>
      <c r="Z42" s="280"/>
      <c r="AA42" s="280"/>
      <c r="AB42" s="280"/>
      <c r="AC42" s="280"/>
      <c r="AD42" s="280"/>
      <c r="AE42" s="280"/>
      <c r="AF42" s="280"/>
      <c r="AG42" s="280"/>
      <c r="AH42" s="280"/>
      <c r="AI42" s="280"/>
      <c r="AJ42" s="280"/>
      <c r="AK42" s="280"/>
      <c r="AL42" s="280">
        <v>6</v>
      </c>
      <c r="AM42" s="98"/>
      <c r="AN42" s="100" t="s">
        <v>215</v>
      </c>
      <c r="AO42" s="287">
        <v>6</v>
      </c>
      <c r="AP42" s="165"/>
      <c r="AQ42" s="165"/>
      <c r="AR42" s="165"/>
      <c r="AS42" s="165"/>
      <c r="AT42" s="165"/>
      <c r="AU42" s="165"/>
      <c r="AV42" s="165"/>
      <c r="AW42" s="165"/>
      <c r="AX42" s="165"/>
      <c r="AY42" s="165"/>
      <c r="AZ42" s="165"/>
      <c r="BA42" s="165"/>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c r="CF42"/>
      <c r="CG42"/>
      <c r="CH42"/>
      <c r="CI42"/>
      <c r="CJ42"/>
      <c r="CK42"/>
      <c r="CL42"/>
      <c r="CM42"/>
      <c r="CN42"/>
      <c r="CO42"/>
      <c r="CP42"/>
      <c r="CQ42"/>
      <c r="CR42"/>
      <c r="CS42"/>
      <c r="CT42"/>
      <c r="CU42"/>
      <c r="CV42"/>
      <c r="CW42"/>
      <c r="CX42"/>
      <c r="CY42"/>
    </row>
    <row r="43" spans="1:103" s="97" customFormat="1" ht="15">
      <c r="A43" s="103">
        <v>29</v>
      </c>
      <c r="B43" s="105"/>
      <c r="D43" s="97" t="s">
        <v>77</v>
      </c>
      <c r="E43" s="97" t="s">
        <v>146</v>
      </c>
      <c r="F43" s="135">
        <v>4</v>
      </c>
      <c r="G43" s="147">
        <v>26</v>
      </c>
      <c r="H43" s="147"/>
      <c r="I43" s="147"/>
      <c r="J43" s="147"/>
      <c r="K43" s="131"/>
      <c r="L43" s="176">
        <f t="shared" si="0"/>
        <v>40742.8</v>
      </c>
      <c r="M43" s="177">
        <f t="shared" si="1"/>
        <v>40748.4</v>
      </c>
      <c r="N43" s="168">
        <f ca="1" t="shared" si="2"/>
        <v>40129.72603587963</v>
      </c>
      <c r="O43" s="169">
        <f ca="1" t="shared" si="13"/>
        <v>40742.8</v>
      </c>
      <c r="P43" s="169">
        <f ca="1" t="shared" si="14"/>
        <v>40129.72603587963</v>
      </c>
      <c r="Q43" s="169">
        <f ca="1" t="shared" si="15"/>
        <v>40129.72603587963</v>
      </c>
      <c r="R43" s="169">
        <f ca="1" t="shared" si="16"/>
        <v>40129.72603587963</v>
      </c>
      <c r="S43" s="99"/>
      <c r="T43" s="278"/>
      <c r="U43" s="278"/>
      <c r="V43" s="278"/>
      <c r="W43" s="278"/>
      <c r="X43" s="279"/>
      <c r="Y43" s="280"/>
      <c r="Z43" s="280"/>
      <c r="AA43" s="280"/>
      <c r="AB43" s="280"/>
      <c r="AC43" s="280"/>
      <c r="AD43" s="280"/>
      <c r="AE43" s="280">
        <v>16</v>
      </c>
      <c r="AF43" s="280"/>
      <c r="AG43" s="280"/>
      <c r="AH43" s="280"/>
      <c r="AI43" s="280"/>
      <c r="AJ43" s="280"/>
      <c r="AK43" s="280"/>
      <c r="AL43" s="280">
        <v>2</v>
      </c>
      <c r="AM43" s="98"/>
      <c r="AN43" s="100"/>
      <c r="AO43" s="287">
        <v>2</v>
      </c>
      <c r="AP43" s="165"/>
      <c r="AQ43" s="165"/>
      <c r="AR43" s="165"/>
      <c r="AS43" s="165"/>
      <c r="AT43" s="165"/>
      <c r="AU43" s="165"/>
      <c r="AV43" s="165"/>
      <c r="AW43" s="165"/>
      <c r="AX43" s="165"/>
      <c r="AY43" s="165"/>
      <c r="AZ43" s="165"/>
      <c r="BA43" s="165"/>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c r="CF43"/>
      <c r="CG43"/>
      <c r="CH43"/>
      <c r="CI43"/>
      <c r="CJ43"/>
      <c r="CK43"/>
      <c r="CL43"/>
      <c r="CM43"/>
      <c r="CN43"/>
      <c r="CO43"/>
      <c r="CP43"/>
      <c r="CQ43"/>
      <c r="CR43"/>
      <c r="CS43"/>
      <c r="CT43"/>
      <c r="CU43"/>
      <c r="CV43"/>
      <c r="CW43"/>
      <c r="CX43"/>
      <c r="CY43"/>
    </row>
    <row r="44" spans="1:103" s="97" customFormat="1" ht="15">
      <c r="A44" s="103">
        <v>30</v>
      </c>
      <c r="B44" s="105"/>
      <c r="D44" s="97" t="s">
        <v>78</v>
      </c>
      <c r="E44" s="97" t="s">
        <v>146</v>
      </c>
      <c r="F44" s="135">
        <v>2</v>
      </c>
      <c r="G44" s="147">
        <v>29</v>
      </c>
      <c r="H44" s="147"/>
      <c r="I44" s="147"/>
      <c r="J44" s="147"/>
      <c r="K44" s="131"/>
      <c r="L44" s="176">
        <f t="shared" si="0"/>
        <v>40748.4</v>
      </c>
      <c r="M44" s="177">
        <f t="shared" si="1"/>
        <v>40751.200000000004</v>
      </c>
      <c r="N44" s="168">
        <f ca="1" t="shared" si="2"/>
        <v>40129.72603587963</v>
      </c>
      <c r="O44" s="169">
        <f ca="1" t="shared" si="13"/>
        <v>40748.4</v>
      </c>
      <c r="P44" s="169">
        <f ca="1" t="shared" si="14"/>
        <v>40129.72603587963</v>
      </c>
      <c r="Q44" s="169">
        <f ca="1" t="shared" si="15"/>
        <v>40129.72603587963</v>
      </c>
      <c r="R44" s="169">
        <f ca="1" t="shared" si="16"/>
        <v>40129.72603587963</v>
      </c>
      <c r="S44" s="99"/>
      <c r="T44" s="278"/>
      <c r="U44" s="278"/>
      <c r="V44" s="278"/>
      <c r="W44" s="278"/>
      <c r="X44" s="279"/>
      <c r="Y44" s="280"/>
      <c r="Z44" s="280"/>
      <c r="AA44" s="280"/>
      <c r="AB44" s="280"/>
      <c r="AC44" s="280"/>
      <c r="AD44" s="280"/>
      <c r="AE44" s="280">
        <v>8</v>
      </c>
      <c r="AF44" s="280"/>
      <c r="AG44" s="280"/>
      <c r="AH44" s="280"/>
      <c r="AI44" s="280"/>
      <c r="AJ44" s="280"/>
      <c r="AK44" s="280"/>
      <c r="AL44" s="280">
        <v>2</v>
      </c>
      <c r="AM44" s="98"/>
      <c r="AN44" s="100"/>
      <c r="AO44" s="287">
        <v>2</v>
      </c>
      <c r="AP44" s="165"/>
      <c r="AQ44" s="165"/>
      <c r="AR44" s="165"/>
      <c r="AS44" s="165"/>
      <c r="AT44" s="165"/>
      <c r="AU44" s="165"/>
      <c r="AV44" s="165"/>
      <c r="AW44" s="165"/>
      <c r="AX44" s="165"/>
      <c r="AY44" s="165"/>
      <c r="AZ44" s="165"/>
      <c r="BA44" s="165"/>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c r="CF44"/>
      <c r="CG44"/>
      <c r="CH44"/>
      <c r="CI44"/>
      <c r="CJ44"/>
      <c r="CK44"/>
      <c r="CL44"/>
      <c r="CM44"/>
      <c r="CN44"/>
      <c r="CO44"/>
      <c r="CP44"/>
      <c r="CQ44"/>
      <c r="CR44"/>
      <c r="CS44"/>
      <c r="CT44"/>
      <c r="CU44"/>
      <c r="CV44"/>
      <c r="CW44"/>
      <c r="CX44"/>
      <c r="CY44"/>
    </row>
    <row r="45" spans="1:103" s="97" customFormat="1" ht="15">
      <c r="A45" s="103">
        <v>31</v>
      </c>
      <c r="B45" s="105"/>
      <c r="D45" s="124" t="s">
        <v>100</v>
      </c>
      <c r="E45" s="97" t="s">
        <v>146</v>
      </c>
      <c r="F45" s="135">
        <v>30</v>
      </c>
      <c r="G45" s="147">
        <v>30</v>
      </c>
      <c r="H45" s="147"/>
      <c r="I45" s="147"/>
      <c r="J45" s="147"/>
      <c r="K45" s="131"/>
      <c r="L45" s="176">
        <f t="shared" si="0"/>
        <v>40751.200000000004</v>
      </c>
      <c r="M45" s="177">
        <f t="shared" si="1"/>
        <v>40793.200000000004</v>
      </c>
      <c r="N45" s="168">
        <f ca="1" t="shared" si="2"/>
        <v>40129.72603587963</v>
      </c>
      <c r="O45" s="169">
        <f ca="1" t="shared" si="13"/>
        <v>40751.200000000004</v>
      </c>
      <c r="P45" s="169">
        <f ca="1" t="shared" si="14"/>
        <v>40129.72603587963</v>
      </c>
      <c r="Q45" s="169">
        <f ca="1" t="shared" si="15"/>
        <v>40129.72603587963</v>
      </c>
      <c r="R45" s="169">
        <f ca="1" t="shared" si="16"/>
        <v>40129.72603587963</v>
      </c>
      <c r="S45" s="99"/>
      <c r="T45" s="278"/>
      <c r="U45" s="278"/>
      <c r="V45" s="278"/>
      <c r="W45" s="278"/>
      <c r="X45" s="279"/>
      <c r="Y45" s="280"/>
      <c r="Z45" s="280"/>
      <c r="AA45" s="280"/>
      <c r="AB45" s="280"/>
      <c r="AC45" s="280"/>
      <c r="AD45" s="280"/>
      <c r="AE45" s="280"/>
      <c r="AF45" s="280"/>
      <c r="AG45" s="280"/>
      <c r="AH45" s="280"/>
      <c r="AI45" s="280"/>
      <c r="AJ45" s="280"/>
      <c r="AK45" s="280"/>
      <c r="AL45" s="280"/>
      <c r="AM45" s="98"/>
      <c r="AN45" s="100"/>
      <c r="AO45" s="287"/>
      <c r="AP45" s="165"/>
      <c r="AQ45" s="165"/>
      <c r="AR45" s="165"/>
      <c r="AS45" s="165"/>
      <c r="AT45" s="165"/>
      <c r="AU45" s="165"/>
      <c r="AV45" s="165"/>
      <c r="AW45" s="165"/>
      <c r="AX45" s="165"/>
      <c r="AY45" s="165"/>
      <c r="AZ45" s="165"/>
      <c r="BA45" s="165"/>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c r="CF45"/>
      <c r="CG45"/>
      <c r="CH45"/>
      <c r="CI45"/>
      <c r="CJ45"/>
      <c r="CK45"/>
      <c r="CL45"/>
      <c r="CM45"/>
      <c r="CN45"/>
      <c r="CO45"/>
      <c r="CP45"/>
      <c r="CQ45"/>
      <c r="CR45"/>
      <c r="CS45"/>
      <c r="CT45"/>
      <c r="CU45"/>
      <c r="CV45"/>
      <c r="CW45"/>
      <c r="CX45"/>
      <c r="CY45"/>
    </row>
    <row r="46" spans="1:103" s="97" customFormat="1" ht="15">
      <c r="A46" s="103">
        <v>32</v>
      </c>
      <c r="B46" s="105"/>
      <c r="D46" s="97" t="s">
        <v>79</v>
      </c>
      <c r="E46" s="97" t="s">
        <v>146</v>
      </c>
      <c r="F46" s="135">
        <v>1</v>
      </c>
      <c r="G46" s="147">
        <v>31</v>
      </c>
      <c r="H46" s="147"/>
      <c r="I46" s="147"/>
      <c r="J46" s="147"/>
      <c r="K46" s="131"/>
      <c r="L46" s="176">
        <f t="shared" si="0"/>
        <v>40793.200000000004</v>
      </c>
      <c r="M46" s="177">
        <f t="shared" si="1"/>
        <v>40794.600000000006</v>
      </c>
      <c r="N46" s="168">
        <f ca="1" t="shared" si="2"/>
        <v>40129.72603587963</v>
      </c>
      <c r="O46" s="169">
        <f ca="1" t="shared" si="13"/>
        <v>40793.200000000004</v>
      </c>
      <c r="P46" s="169">
        <f ca="1" t="shared" si="14"/>
        <v>40129.72603587963</v>
      </c>
      <c r="Q46" s="169">
        <f ca="1" t="shared" si="15"/>
        <v>40129.72603587963</v>
      </c>
      <c r="R46" s="169">
        <f ca="1" t="shared" si="16"/>
        <v>40129.72603587963</v>
      </c>
      <c r="S46" s="99"/>
      <c r="T46" s="278"/>
      <c r="U46" s="278"/>
      <c r="V46" s="278"/>
      <c r="W46" s="278"/>
      <c r="X46" s="279"/>
      <c r="Y46" s="280"/>
      <c r="Z46" s="280"/>
      <c r="AA46" s="280"/>
      <c r="AB46" s="280"/>
      <c r="AC46" s="280"/>
      <c r="AD46" s="280"/>
      <c r="AE46" s="280"/>
      <c r="AF46" s="280"/>
      <c r="AG46" s="280"/>
      <c r="AH46" s="280"/>
      <c r="AI46" s="280"/>
      <c r="AJ46" s="280"/>
      <c r="AK46" s="280"/>
      <c r="AL46" s="280">
        <v>2</v>
      </c>
      <c r="AM46" s="98"/>
      <c r="AN46" s="100"/>
      <c r="AO46" s="287">
        <v>2</v>
      </c>
      <c r="AP46" s="165"/>
      <c r="AQ46" s="165"/>
      <c r="AR46" s="165"/>
      <c r="AS46" s="165"/>
      <c r="AT46" s="165"/>
      <c r="AU46" s="165"/>
      <c r="AV46" s="165"/>
      <c r="AW46" s="165"/>
      <c r="AX46" s="165"/>
      <c r="AY46" s="165"/>
      <c r="AZ46" s="165"/>
      <c r="BA46" s="165"/>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c r="CF46"/>
      <c r="CG46"/>
      <c r="CH46"/>
      <c r="CI46"/>
      <c r="CJ46"/>
      <c r="CK46"/>
      <c r="CL46"/>
      <c r="CM46"/>
      <c r="CN46"/>
      <c r="CO46"/>
      <c r="CP46"/>
      <c r="CQ46"/>
      <c r="CR46"/>
      <c r="CS46"/>
      <c r="CT46"/>
      <c r="CU46"/>
      <c r="CV46"/>
      <c r="CW46"/>
      <c r="CX46"/>
      <c r="CY46"/>
    </row>
    <row r="47" spans="1:103" s="97" customFormat="1" ht="15">
      <c r="A47" s="103">
        <v>33</v>
      </c>
      <c r="B47" s="105"/>
      <c r="D47" s="97" t="s">
        <v>80</v>
      </c>
      <c r="E47" s="97" t="s">
        <v>146</v>
      </c>
      <c r="F47" s="135">
        <v>60</v>
      </c>
      <c r="G47" s="147">
        <v>32</v>
      </c>
      <c r="H47" s="147"/>
      <c r="I47" s="147"/>
      <c r="J47" s="147"/>
      <c r="K47" s="131"/>
      <c r="L47" s="176">
        <f t="shared" si="0"/>
        <v>40794.600000000006</v>
      </c>
      <c r="M47" s="177">
        <f t="shared" si="1"/>
        <v>40878.600000000006</v>
      </c>
      <c r="N47" s="168">
        <f ca="1" t="shared" si="2"/>
        <v>40129.72603587963</v>
      </c>
      <c r="O47" s="169">
        <f ca="1" t="shared" si="13"/>
        <v>40794.600000000006</v>
      </c>
      <c r="P47" s="169">
        <f ca="1" t="shared" si="14"/>
        <v>40129.72603587963</v>
      </c>
      <c r="Q47" s="169">
        <f ca="1" t="shared" si="15"/>
        <v>40129.72603587963</v>
      </c>
      <c r="R47" s="169">
        <f ca="1" t="shared" si="16"/>
        <v>40129.72603587963</v>
      </c>
      <c r="S47" s="99"/>
      <c r="T47" s="278"/>
      <c r="U47" s="278"/>
      <c r="V47" s="278"/>
      <c r="W47" s="278"/>
      <c r="X47" s="279"/>
      <c r="Y47" s="280"/>
      <c r="Z47" s="280"/>
      <c r="AA47" s="280"/>
      <c r="AB47" s="280"/>
      <c r="AC47" s="280"/>
      <c r="AD47" s="280"/>
      <c r="AE47" s="280"/>
      <c r="AF47" s="280"/>
      <c r="AG47" s="280"/>
      <c r="AH47" s="280"/>
      <c r="AI47" s="280"/>
      <c r="AJ47" s="280"/>
      <c r="AK47" s="280"/>
      <c r="AL47" s="280">
        <v>2</v>
      </c>
      <c r="AM47" s="98"/>
      <c r="AN47" s="100"/>
      <c r="AO47" s="287">
        <v>2</v>
      </c>
      <c r="AP47" s="165"/>
      <c r="AQ47" s="165"/>
      <c r="AR47" s="165"/>
      <c r="AS47" s="165"/>
      <c r="AT47" s="165"/>
      <c r="AU47" s="165"/>
      <c r="AV47" s="165"/>
      <c r="AW47" s="165"/>
      <c r="AX47" s="165"/>
      <c r="AY47" s="165"/>
      <c r="AZ47" s="165"/>
      <c r="BA47" s="165"/>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c r="CF47"/>
      <c r="CG47"/>
      <c r="CH47"/>
      <c r="CI47"/>
      <c r="CJ47"/>
      <c r="CK47"/>
      <c r="CL47"/>
      <c r="CM47"/>
      <c r="CN47"/>
      <c r="CO47"/>
      <c r="CP47"/>
      <c r="CQ47"/>
      <c r="CR47"/>
      <c r="CS47"/>
      <c r="CT47"/>
      <c r="CU47"/>
      <c r="CV47"/>
      <c r="CW47"/>
      <c r="CX47"/>
      <c r="CY47"/>
    </row>
    <row r="48" spans="1:103" s="97" customFormat="1" ht="15">
      <c r="A48" s="103">
        <v>34</v>
      </c>
      <c r="B48" s="105"/>
      <c r="D48" s="97" t="s">
        <v>162</v>
      </c>
      <c r="E48" s="97" t="s">
        <v>146</v>
      </c>
      <c r="F48" s="135">
        <v>20</v>
      </c>
      <c r="G48" s="147">
        <v>33</v>
      </c>
      <c r="H48" s="147"/>
      <c r="I48" s="147"/>
      <c r="J48" s="147"/>
      <c r="K48" s="131"/>
      <c r="L48" s="176">
        <f t="shared" si="0"/>
        <v>40878.600000000006</v>
      </c>
      <c r="M48" s="177">
        <f t="shared" si="1"/>
        <v>40906.600000000006</v>
      </c>
      <c r="N48" s="168">
        <f ca="1" t="shared" si="2"/>
        <v>40129.72603587963</v>
      </c>
      <c r="O48" s="169">
        <f ca="1" t="shared" si="13"/>
        <v>40878.600000000006</v>
      </c>
      <c r="P48" s="169">
        <f ca="1" t="shared" si="14"/>
        <v>40129.72603587963</v>
      </c>
      <c r="Q48" s="169">
        <f ca="1" t="shared" si="15"/>
        <v>40129.72603587963</v>
      </c>
      <c r="R48" s="169">
        <f ca="1" t="shared" si="16"/>
        <v>40129.72603587963</v>
      </c>
      <c r="S48" s="99"/>
      <c r="T48" s="278">
        <v>15</v>
      </c>
      <c r="U48" s="278"/>
      <c r="V48" s="278"/>
      <c r="W48" s="278"/>
      <c r="X48" s="279"/>
      <c r="Y48" s="280"/>
      <c r="Z48" s="280"/>
      <c r="AA48" s="280"/>
      <c r="AB48" s="280"/>
      <c r="AC48" s="280"/>
      <c r="AD48" s="280"/>
      <c r="AE48" s="280"/>
      <c r="AF48" s="280">
        <v>160</v>
      </c>
      <c r="AG48" s="280"/>
      <c r="AH48" s="280"/>
      <c r="AI48" s="280"/>
      <c r="AJ48" s="280"/>
      <c r="AK48" s="280"/>
      <c r="AL48" s="280">
        <v>2</v>
      </c>
      <c r="AM48" s="98"/>
      <c r="AN48" s="100"/>
      <c r="AO48" s="287">
        <v>2</v>
      </c>
      <c r="AP48" s="165"/>
      <c r="AQ48" s="165"/>
      <c r="AR48" s="165"/>
      <c r="AS48" s="165"/>
      <c r="AT48" s="165"/>
      <c r="AU48" s="165"/>
      <c r="AV48" s="165"/>
      <c r="AW48" s="165"/>
      <c r="AX48" s="165"/>
      <c r="AY48" s="165"/>
      <c r="AZ48" s="165"/>
      <c r="BA48" s="165"/>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c r="CF48"/>
      <c r="CG48"/>
      <c r="CH48"/>
      <c r="CI48"/>
      <c r="CJ48"/>
      <c r="CK48"/>
      <c r="CL48"/>
      <c r="CM48"/>
      <c r="CN48"/>
      <c r="CO48"/>
      <c r="CP48"/>
      <c r="CQ48"/>
      <c r="CR48"/>
      <c r="CS48"/>
      <c r="CT48"/>
      <c r="CU48"/>
      <c r="CV48"/>
      <c r="CW48"/>
      <c r="CX48"/>
      <c r="CY48"/>
    </row>
    <row r="49" spans="1:103" s="97" customFormat="1" ht="15">
      <c r="A49" s="103"/>
      <c r="B49" s="105"/>
      <c r="C49" s="97" t="s">
        <v>161</v>
      </c>
      <c r="F49" s="135"/>
      <c r="G49" s="147"/>
      <c r="H49" s="147"/>
      <c r="I49" s="147"/>
      <c r="J49" s="147"/>
      <c r="K49" s="131"/>
      <c r="L49" s="176"/>
      <c r="M49" s="177"/>
      <c r="N49" s="168"/>
      <c r="O49" s="169">
        <f ca="1" t="shared" si="13"/>
        <v>40129.72603587963</v>
      </c>
      <c r="P49" s="169">
        <f ca="1" t="shared" si="14"/>
        <v>40129.72603587963</v>
      </c>
      <c r="Q49" s="169">
        <f ca="1" t="shared" si="15"/>
        <v>40129.72603587963</v>
      </c>
      <c r="R49" s="169">
        <f ca="1" t="shared" si="16"/>
        <v>40129.72603587963</v>
      </c>
      <c r="S49" s="99"/>
      <c r="T49" s="282">
        <v>150</v>
      </c>
      <c r="U49" s="278"/>
      <c r="V49" s="278"/>
      <c r="W49" s="278"/>
      <c r="X49" s="279"/>
      <c r="Y49" s="280"/>
      <c r="Z49" s="280"/>
      <c r="AA49" s="280"/>
      <c r="AB49" s="280"/>
      <c r="AC49" s="280"/>
      <c r="AD49" s="280"/>
      <c r="AE49" s="280"/>
      <c r="AF49" s="280"/>
      <c r="AG49" s="280"/>
      <c r="AH49" s="280"/>
      <c r="AI49" s="280"/>
      <c r="AJ49" s="280"/>
      <c r="AK49" s="280"/>
      <c r="AL49" s="280">
        <v>4</v>
      </c>
      <c r="AM49" s="98"/>
      <c r="AN49" s="100"/>
      <c r="AO49" s="287">
        <v>4</v>
      </c>
      <c r="AP49" s="165"/>
      <c r="AQ49" s="165"/>
      <c r="AR49" s="165"/>
      <c r="AS49" s="165"/>
      <c r="AT49" s="165"/>
      <c r="AU49" s="165"/>
      <c r="AV49" s="165"/>
      <c r="AW49" s="165"/>
      <c r="AX49" s="165"/>
      <c r="AY49" s="165"/>
      <c r="AZ49" s="165"/>
      <c r="BA49" s="165"/>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c r="CF49"/>
      <c r="CG49"/>
      <c r="CH49"/>
      <c r="CI49"/>
      <c r="CJ49"/>
      <c r="CK49"/>
      <c r="CL49"/>
      <c r="CM49"/>
      <c r="CN49"/>
      <c r="CO49"/>
      <c r="CP49"/>
      <c r="CQ49"/>
      <c r="CR49"/>
      <c r="CS49"/>
      <c r="CT49"/>
      <c r="CU49"/>
      <c r="CV49"/>
      <c r="CW49"/>
      <c r="CX49"/>
      <c r="CY49"/>
    </row>
    <row r="50" spans="1:103" s="97" customFormat="1" ht="15">
      <c r="A50" s="103">
        <v>35</v>
      </c>
      <c r="B50" s="105"/>
      <c r="D50" s="97" t="s">
        <v>77</v>
      </c>
      <c r="E50" s="97" t="s">
        <v>146</v>
      </c>
      <c r="F50" s="135">
        <v>4</v>
      </c>
      <c r="G50" s="147">
        <v>30</v>
      </c>
      <c r="H50" s="147"/>
      <c r="I50" s="147"/>
      <c r="J50" s="147"/>
      <c r="K50" s="131"/>
      <c r="L50" s="176">
        <f t="shared" si="0"/>
        <v>40751.200000000004</v>
      </c>
      <c r="M50" s="177">
        <f t="shared" si="1"/>
        <v>40756.8</v>
      </c>
      <c r="N50" s="168">
        <f ca="1" t="shared" si="2"/>
        <v>40129.72603587963</v>
      </c>
      <c r="O50" s="169">
        <f ca="1" t="shared" si="13"/>
        <v>40751.200000000004</v>
      </c>
      <c r="P50" s="169">
        <f ca="1" t="shared" si="14"/>
        <v>40129.72603587963</v>
      </c>
      <c r="Q50" s="169">
        <f ca="1" t="shared" si="15"/>
        <v>40129.72603587963</v>
      </c>
      <c r="R50" s="169">
        <f ca="1" t="shared" si="16"/>
        <v>40129.72603587963</v>
      </c>
      <c r="S50" s="99"/>
      <c r="T50" s="278"/>
      <c r="U50" s="278"/>
      <c r="V50" s="278"/>
      <c r="W50" s="278"/>
      <c r="X50" s="279"/>
      <c r="Y50" s="280"/>
      <c r="Z50" s="280"/>
      <c r="AA50" s="280"/>
      <c r="AB50" s="280"/>
      <c r="AC50" s="280"/>
      <c r="AD50" s="280"/>
      <c r="AE50" s="280">
        <v>16</v>
      </c>
      <c r="AF50" s="280"/>
      <c r="AG50" s="280"/>
      <c r="AH50" s="280"/>
      <c r="AI50" s="280"/>
      <c r="AJ50" s="280"/>
      <c r="AK50" s="280"/>
      <c r="AL50" s="280">
        <v>2</v>
      </c>
      <c r="AM50" s="98"/>
      <c r="AN50" s="100"/>
      <c r="AO50" s="287">
        <v>2</v>
      </c>
      <c r="AP50" s="165"/>
      <c r="AQ50" s="165"/>
      <c r="AR50" s="165"/>
      <c r="AS50" s="165"/>
      <c r="AT50" s="165"/>
      <c r="AU50" s="165"/>
      <c r="AV50" s="165"/>
      <c r="AW50" s="165"/>
      <c r="AX50" s="165"/>
      <c r="AY50" s="165"/>
      <c r="AZ50" s="165"/>
      <c r="BA50" s="165"/>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c r="CF50"/>
      <c r="CG50"/>
      <c r="CH50"/>
      <c r="CI50"/>
      <c r="CJ50"/>
      <c r="CK50"/>
      <c r="CL50"/>
      <c r="CM50"/>
      <c r="CN50"/>
      <c r="CO50"/>
      <c r="CP50"/>
      <c r="CQ50"/>
      <c r="CR50"/>
      <c r="CS50"/>
      <c r="CT50"/>
      <c r="CU50"/>
      <c r="CV50"/>
      <c r="CW50"/>
      <c r="CX50"/>
      <c r="CY50"/>
    </row>
    <row r="51" spans="1:103" s="97" customFormat="1" ht="15">
      <c r="A51" s="103">
        <v>36</v>
      </c>
      <c r="B51" s="105"/>
      <c r="D51" s="97" t="s">
        <v>78</v>
      </c>
      <c r="E51" s="97" t="s">
        <v>146</v>
      </c>
      <c r="F51" s="135">
        <v>2</v>
      </c>
      <c r="G51" s="147">
        <v>35</v>
      </c>
      <c r="H51" s="147"/>
      <c r="I51" s="147"/>
      <c r="J51" s="147"/>
      <c r="K51" s="131"/>
      <c r="L51" s="176">
        <f t="shared" si="0"/>
        <v>40756.8</v>
      </c>
      <c r="M51" s="177">
        <f t="shared" si="1"/>
        <v>40759.600000000006</v>
      </c>
      <c r="N51" s="168">
        <f ca="1" t="shared" si="2"/>
        <v>40129.72603587963</v>
      </c>
      <c r="O51" s="169">
        <f ca="1" t="shared" si="13"/>
        <v>40756.8</v>
      </c>
      <c r="P51" s="169">
        <f ca="1" t="shared" si="14"/>
        <v>40129.72603587963</v>
      </c>
      <c r="Q51" s="169">
        <f ca="1" t="shared" si="15"/>
        <v>40129.72603587963</v>
      </c>
      <c r="R51" s="169">
        <f ca="1" t="shared" si="16"/>
        <v>40129.72603587963</v>
      </c>
      <c r="S51" s="99"/>
      <c r="T51" s="278"/>
      <c r="U51" s="278"/>
      <c r="V51" s="278"/>
      <c r="W51" s="278"/>
      <c r="X51" s="279"/>
      <c r="Y51" s="280"/>
      <c r="Z51" s="280"/>
      <c r="AA51" s="280"/>
      <c r="AB51" s="280"/>
      <c r="AC51" s="280"/>
      <c r="AD51" s="280"/>
      <c r="AE51" s="280">
        <v>8</v>
      </c>
      <c r="AF51" s="280"/>
      <c r="AG51" s="280"/>
      <c r="AH51" s="280"/>
      <c r="AI51" s="280"/>
      <c r="AJ51" s="280"/>
      <c r="AK51" s="280"/>
      <c r="AL51" s="280">
        <v>2</v>
      </c>
      <c r="AM51" s="98"/>
      <c r="AN51" s="100"/>
      <c r="AO51" s="287">
        <v>2</v>
      </c>
      <c r="AP51" s="165"/>
      <c r="AQ51" s="165"/>
      <c r="AR51" s="165"/>
      <c r="AS51" s="165"/>
      <c r="AT51" s="165"/>
      <c r="AU51" s="165"/>
      <c r="AV51" s="165"/>
      <c r="AW51" s="165"/>
      <c r="AX51" s="165"/>
      <c r="AY51" s="165"/>
      <c r="AZ51" s="165"/>
      <c r="BA51" s="165"/>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c r="CF51"/>
      <c r="CG51"/>
      <c r="CH51"/>
      <c r="CI51"/>
      <c r="CJ51"/>
      <c r="CK51"/>
      <c r="CL51"/>
      <c r="CM51"/>
      <c r="CN51"/>
      <c r="CO51"/>
      <c r="CP51"/>
      <c r="CQ51"/>
      <c r="CR51"/>
      <c r="CS51"/>
      <c r="CT51"/>
      <c r="CU51"/>
      <c r="CV51"/>
      <c r="CW51"/>
      <c r="CX51"/>
      <c r="CY51"/>
    </row>
    <row r="52" spans="1:103" s="97" customFormat="1" ht="15">
      <c r="A52" s="103">
        <v>37</v>
      </c>
      <c r="B52" s="105"/>
      <c r="D52" s="124" t="s">
        <v>100</v>
      </c>
      <c r="E52" s="97" t="s">
        <v>146</v>
      </c>
      <c r="F52" s="135">
        <v>20</v>
      </c>
      <c r="G52" s="147">
        <v>36</v>
      </c>
      <c r="H52" s="147"/>
      <c r="I52" s="147"/>
      <c r="J52" s="147"/>
      <c r="K52" s="131"/>
      <c r="L52" s="176">
        <f t="shared" si="0"/>
        <v>40759.600000000006</v>
      </c>
      <c r="M52" s="177">
        <f t="shared" si="1"/>
        <v>40787.600000000006</v>
      </c>
      <c r="N52" s="168">
        <f ca="1" t="shared" si="2"/>
        <v>40129.72603587963</v>
      </c>
      <c r="O52" s="169">
        <f ca="1" t="shared" si="13"/>
        <v>40759.600000000006</v>
      </c>
      <c r="P52" s="169">
        <f ca="1" t="shared" si="14"/>
        <v>40129.72603587963</v>
      </c>
      <c r="Q52" s="169">
        <f ca="1" t="shared" si="15"/>
        <v>40129.72603587963</v>
      </c>
      <c r="R52" s="169">
        <f ca="1" t="shared" si="16"/>
        <v>40129.72603587963</v>
      </c>
      <c r="S52" s="99"/>
      <c r="T52" s="278"/>
      <c r="U52" s="278"/>
      <c r="V52" s="278"/>
      <c r="W52" s="278"/>
      <c r="X52" s="279"/>
      <c r="Y52" s="280"/>
      <c r="Z52" s="280"/>
      <c r="AA52" s="280"/>
      <c r="AB52" s="280"/>
      <c r="AC52" s="280"/>
      <c r="AD52" s="280"/>
      <c r="AE52" s="280"/>
      <c r="AF52" s="280"/>
      <c r="AG52" s="280"/>
      <c r="AH52" s="280"/>
      <c r="AI52" s="280"/>
      <c r="AJ52" s="280"/>
      <c r="AK52" s="280"/>
      <c r="AL52" s="280"/>
      <c r="AM52" s="98"/>
      <c r="AN52" s="100"/>
      <c r="AO52" s="287"/>
      <c r="AP52" s="165"/>
      <c r="AQ52" s="165"/>
      <c r="AR52" s="165"/>
      <c r="AS52" s="165"/>
      <c r="AT52" s="165"/>
      <c r="AU52" s="165"/>
      <c r="AV52" s="165"/>
      <c r="AW52" s="165"/>
      <c r="AX52" s="165"/>
      <c r="AY52" s="165"/>
      <c r="AZ52" s="165"/>
      <c r="BA52" s="165"/>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c r="CF52"/>
      <c r="CG52"/>
      <c r="CH52"/>
      <c r="CI52"/>
      <c r="CJ52"/>
      <c r="CK52"/>
      <c r="CL52"/>
      <c r="CM52"/>
      <c r="CN52"/>
      <c r="CO52"/>
      <c r="CP52"/>
      <c r="CQ52"/>
      <c r="CR52"/>
      <c r="CS52"/>
      <c r="CT52"/>
      <c r="CU52"/>
      <c r="CV52"/>
      <c r="CW52"/>
      <c r="CX52"/>
      <c r="CY52"/>
    </row>
    <row r="53" spans="1:103" s="97" customFormat="1" ht="15">
      <c r="A53" s="103">
        <v>38</v>
      </c>
      <c r="B53" s="105"/>
      <c r="D53" s="97" t="s">
        <v>79</v>
      </c>
      <c r="E53" s="97" t="s">
        <v>146</v>
      </c>
      <c r="F53" s="135">
        <v>1</v>
      </c>
      <c r="G53" s="147">
        <v>37</v>
      </c>
      <c r="H53" s="147"/>
      <c r="I53" s="147"/>
      <c r="J53" s="147"/>
      <c r="K53" s="131"/>
      <c r="L53" s="176">
        <f t="shared" si="0"/>
        <v>40787.600000000006</v>
      </c>
      <c r="M53" s="177">
        <f t="shared" si="1"/>
        <v>40789.00000000001</v>
      </c>
      <c r="N53" s="168">
        <f ca="1" t="shared" si="2"/>
        <v>40129.72603587963</v>
      </c>
      <c r="O53" s="169">
        <f ca="1" t="shared" si="13"/>
        <v>40787.600000000006</v>
      </c>
      <c r="P53" s="169">
        <f ca="1" t="shared" si="14"/>
        <v>40129.72603587963</v>
      </c>
      <c r="Q53" s="169">
        <f ca="1" t="shared" si="15"/>
        <v>40129.72603587963</v>
      </c>
      <c r="R53" s="169">
        <f ca="1" t="shared" si="16"/>
        <v>40129.72603587963</v>
      </c>
      <c r="S53" s="99"/>
      <c r="T53" s="278"/>
      <c r="U53" s="278"/>
      <c r="V53" s="278"/>
      <c r="W53" s="278"/>
      <c r="X53" s="279"/>
      <c r="Y53" s="280"/>
      <c r="Z53" s="280"/>
      <c r="AA53" s="280"/>
      <c r="AB53" s="280"/>
      <c r="AC53" s="280"/>
      <c r="AD53" s="280"/>
      <c r="AE53" s="280"/>
      <c r="AF53" s="280"/>
      <c r="AG53" s="280"/>
      <c r="AH53" s="280"/>
      <c r="AI53" s="280"/>
      <c r="AJ53" s="280"/>
      <c r="AK53" s="280"/>
      <c r="AL53" s="280">
        <v>2</v>
      </c>
      <c r="AM53" s="98"/>
      <c r="AN53" s="100"/>
      <c r="AO53" s="287">
        <v>2</v>
      </c>
      <c r="AP53" s="165"/>
      <c r="AQ53" s="165"/>
      <c r="AR53" s="165"/>
      <c r="AS53" s="165"/>
      <c r="AT53" s="165"/>
      <c r="AU53" s="165"/>
      <c r="AV53" s="165"/>
      <c r="AW53" s="165"/>
      <c r="AX53" s="165"/>
      <c r="AY53" s="165"/>
      <c r="AZ53" s="165"/>
      <c r="BA53" s="165"/>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c r="CF53"/>
      <c r="CG53"/>
      <c r="CH53"/>
      <c r="CI53"/>
      <c r="CJ53"/>
      <c r="CK53"/>
      <c r="CL53"/>
      <c r="CM53"/>
      <c r="CN53"/>
      <c r="CO53"/>
      <c r="CP53"/>
      <c r="CQ53"/>
      <c r="CR53"/>
      <c r="CS53"/>
      <c r="CT53"/>
      <c r="CU53"/>
      <c r="CV53"/>
      <c r="CW53"/>
      <c r="CX53"/>
      <c r="CY53"/>
    </row>
    <row r="54" spans="1:103" s="97" customFormat="1" ht="15">
      <c r="A54" s="103">
        <v>39</v>
      </c>
      <c r="B54" s="105"/>
      <c r="D54" s="97" t="s">
        <v>80</v>
      </c>
      <c r="E54" s="97" t="s">
        <v>146</v>
      </c>
      <c r="F54" s="135">
        <v>30</v>
      </c>
      <c r="G54" s="147">
        <v>38</v>
      </c>
      <c r="H54" s="147"/>
      <c r="I54" s="147"/>
      <c r="J54" s="147"/>
      <c r="K54" s="131"/>
      <c r="L54" s="176">
        <f t="shared" si="0"/>
        <v>40789.00000000001</v>
      </c>
      <c r="M54" s="177">
        <f t="shared" si="1"/>
        <v>40831.00000000001</v>
      </c>
      <c r="N54" s="168">
        <f ca="1" t="shared" si="2"/>
        <v>40129.72603587963</v>
      </c>
      <c r="O54" s="169">
        <f ca="1" t="shared" si="13"/>
        <v>40789.00000000001</v>
      </c>
      <c r="P54" s="169">
        <f ca="1" t="shared" si="14"/>
        <v>40129.72603587963</v>
      </c>
      <c r="Q54" s="169">
        <f ca="1" t="shared" si="15"/>
        <v>40129.72603587963</v>
      </c>
      <c r="R54" s="169">
        <f ca="1" t="shared" si="16"/>
        <v>40129.72603587963</v>
      </c>
      <c r="S54" s="99"/>
      <c r="T54" s="278"/>
      <c r="U54" s="278"/>
      <c r="V54" s="278"/>
      <c r="W54" s="278"/>
      <c r="X54" s="279"/>
      <c r="Y54" s="280"/>
      <c r="Z54" s="280"/>
      <c r="AA54" s="280"/>
      <c r="AB54" s="280"/>
      <c r="AC54" s="280"/>
      <c r="AD54" s="280"/>
      <c r="AE54" s="280"/>
      <c r="AF54" s="280"/>
      <c r="AG54" s="280"/>
      <c r="AH54" s="280"/>
      <c r="AI54" s="280"/>
      <c r="AJ54" s="280"/>
      <c r="AK54" s="280"/>
      <c r="AL54" s="280">
        <v>2</v>
      </c>
      <c r="AM54" s="98"/>
      <c r="AN54" s="100"/>
      <c r="AO54" s="287">
        <v>2</v>
      </c>
      <c r="AP54" s="165"/>
      <c r="AQ54" s="165"/>
      <c r="AR54" s="165"/>
      <c r="AS54" s="165"/>
      <c r="AT54" s="165"/>
      <c r="AU54" s="165"/>
      <c r="AV54" s="165"/>
      <c r="AW54" s="165"/>
      <c r="AX54" s="165"/>
      <c r="AY54" s="165"/>
      <c r="AZ54" s="165"/>
      <c r="BA54" s="165"/>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c r="CF54"/>
      <c r="CG54"/>
      <c r="CH54"/>
      <c r="CI54"/>
      <c r="CJ54"/>
      <c r="CK54"/>
      <c r="CL54"/>
      <c r="CM54"/>
      <c r="CN54"/>
      <c r="CO54"/>
      <c r="CP54"/>
      <c r="CQ54"/>
      <c r="CR54"/>
      <c r="CS54"/>
      <c r="CT54"/>
      <c r="CU54"/>
      <c r="CV54"/>
      <c r="CW54"/>
      <c r="CX54"/>
      <c r="CY54"/>
    </row>
    <row r="55" spans="1:103" s="97" customFormat="1" ht="15">
      <c r="A55" s="103">
        <v>40</v>
      </c>
      <c r="F55" s="135"/>
      <c r="G55" s="147"/>
      <c r="H55" s="147"/>
      <c r="I55" s="147"/>
      <c r="J55" s="147"/>
      <c r="K55" s="131"/>
      <c r="L55" s="176">
        <f t="shared" si="0"/>
      </c>
      <c r="M55" s="177">
        <f t="shared" si="1"/>
      </c>
      <c r="N55" s="168">
        <f ca="1" t="shared" si="2"/>
        <v>40129.72603587963</v>
      </c>
      <c r="O55" s="169">
        <f ca="1" t="shared" si="13"/>
        <v>40129.72603587963</v>
      </c>
      <c r="P55" s="169">
        <f ca="1" t="shared" si="14"/>
        <v>40129.72603587963</v>
      </c>
      <c r="Q55" s="169">
        <f ca="1" t="shared" si="15"/>
        <v>40129.72603587963</v>
      </c>
      <c r="R55" s="169">
        <f ca="1" t="shared" si="16"/>
        <v>40129.72603587963</v>
      </c>
      <c r="S55" s="99"/>
      <c r="T55" s="278"/>
      <c r="U55" s="278"/>
      <c r="V55" s="278"/>
      <c r="W55" s="278"/>
      <c r="X55" s="279"/>
      <c r="Y55" s="280"/>
      <c r="Z55" s="280"/>
      <c r="AA55" s="280"/>
      <c r="AB55" s="280"/>
      <c r="AC55" s="280"/>
      <c r="AD55" s="280"/>
      <c r="AE55" s="280"/>
      <c r="AF55" s="280"/>
      <c r="AG55" s="280"/>
      <c r="AH55" s="280"/>
      <c r="AI55" s="280"/>
      <c r="AJ55" s="280"/>
      <c r="AK55" s="280"/>
      <c r="AL55" s="280"/>
      <c r="AM55" s="98"/>
      <c r="AN55" s="100"/>
      <c r="AO55" s="287"/>
      <c r="AP55" s="165"/>
      <c r="AQ55" s="165"/>
      <c r="AR55" s="165"/>
      <c r="AS55" s="165"/>
      <c r="AT55" s="165"/>
      <c r="AU55" s="165"/>
      <c r="AV55" s="165"/>
      <c r="AW55" s="165"/>
      <c r="AX55" s="165"/>
      <c r="AY55" s="165"/>
      <c r="AZ55" s="165"/>
      <c r="BA55" s="165"/>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c r="CF55"/>
      <c r="CG55"/>
      <c r="CH55"/>
      <c r="CI55"/>
      <c r="CJ55"/>
      <c r="CK55"/>
      <c r="CL55"/>
      <c r="CM55"/>
      <c r="CN55"/>
      <c r="CO55"/>
      <c r="CP55"/>
      <c r="CQ55"/>
      <c r="CR55"/>
      <c r="CS55"/>
      <c r="CT55"/>
      <c r="CU55"/>
      <c r="CV55"/>
      <c r="CW55"/>
      <c r="CX55"/>
      <c r="CY55"/>
    </row>
    <row r="56" spans="1:103" s="97" customFormat="1" ht="15">
      <c r="A56" s="103">
        <v>41</v>
      </c>
      <c r="B56" s="105"/>
      <c r="C56" s="105" t="s">
        <v>75</v>
      </c>
      <c r="F56" s="135"/>
      <c r="G56" s="147"/>
      <c r="H56" s="147"/>
      <c r="I56" s="147"/>
      <c r="J56" s="147"/>
      <c r="K56" s="131"/>
      <c r="L56" s="176">
        <f t="shared" si="0"/>
      </c>
      <c r="M56" s="177">
        <f t="shared" si="1"/>
      </c>
      <c r="N56" s="168">
        <f ca="1" t="shared" si="2"/>
        <v>40129.72603587963</v>
      </c>
      <c r="O56" s="169">
        <f ca="1" t="shared" si="13"/>
        <v>40129.72603587963</v>
      </c>
      <c r="P56" s="169">
        <f ca="1" t="shared" si="14"/>
        <v>40129.72603587963</v>
      </c>
      <c r="Q56" s="169">
        <f ca="1" t="shared" si="15"/>
        <v>40129.72603587963</v>
      </c>
      <c r="R56" s="169">
        <f ca="1" t="shared" si="16"/>
        <v>40129.72603587963</v>
      </c>
      <c r="S56" s="99"/>
      <c r="T56" s="278"/>
      <c r="U56" s="278"/>
      <c r="V56" s="278"/>
      <c r="W56" s="278"/>
      <c r="X56" s="279"/>
      <c r="Y56" s="280"/>
      <c r="Z56" s="280"/>
      <c r="AA56" s="280"/>
      <c r="AB56" s="280"/>
      <c r="AC56" s="280"/>
      <c r="AD56" s="280"/>
      <c r="AE56" s="280"/>
      <c r="AF56" s="280"/>
      <c r="AG56" s="280"/>
      <c r="AH56" s="280"/>
      <c r="AI56" s="280"/>
      <c r="AJ56" s="280"/>
      <c r="AK56" s="280"/>
      <c r="AL56" s="280"/>
      <c r="AM56" s="98"/>
      <c r="AN56" s="100"/>
      <c r="AO56" s="287"/>
      <c r="AP56" s="165"/>
      <c r="AQ56" s="165"/>
      <c r="AR56" s="165"/>
      <c r="AS56" s="165"/>
      <c r="AT56" s="165"/>
      <c r="AU56" s="165"/>
      <c r="AV56" s="165"/>
      <c r="AW56" s="165"/>
      <c r="AX56" s="165"/>
      <c r="AY56" s="165"/>
      <c r="AZ56" s="165"/>
      <c r="BA56" s="165"/>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c r="CF56"/>
      <c r="CG56"/>
      <c r="CH56"/>
      <c r="CI56"/>
      <c r="CJ56"/>
      <c r="CK56"/>
      <c r="CL56"/>
      <c r="CM56"/>
      <c r="CN56"/>
      <c r="CO56"/>
      <c r="CP56"/>
      <c r="CQ56"/>
      <c r="CR56"/>
      <c r="CS56"/>
      <c r="CT56"/>
      <c r="CU56"/>
      <c r="CV56"/>
      <c r="CW56"/>
      <c r="CX56"/>
      <c r="CY56"/>
    </row>
    <row r="57" spans="1:103" s="97" customFormat="1" ht="15">
      <c r="A57" s="103">
        <v>42</v>
      </c>
      <c r="B57" s="107"/>
      <c r="C57" s="97" t="s">
        <v>94</v>
      </c>
      <c r="E57" s="97" t="s">
        <v>146</v>
      </c>
      <c r="F57" s="135">
        <v>20</v>
      </c>
      <c r="G57" s="147">
        <v>31</v>
      </c>
      <c r="H57" s="147">
        <v>37</v>
      </c>
      <c r="I57" s="147"/>
      <c r="J57" s="147"/>
      <c r="K57" s="131"/>
      <c r="L57" s="176">
        <f t="shared" si="0"/>
        <v>40793.200000000004</v>
      </c>
      <c r="M57" s="177">
        <f t="shared" si="1"/>
        <v>40821.200000000004</v>
      </c>
      <c r="N57" s="168">
        <f ca="1" t="shared" si="2"/>
        <v>40129.72603587963</v>
      </c>
      <c r="O57" s="169">
        <f ca="1" t="shared" si="13"/>
        <v>40793.200000000004</v>
      </c>
      <c r="P57" s="169">
        <f ca="1" t="shared" si="14"/>
        <v>40787.600000000006</v>
      </c>
      <c r="Q57" s="169">
        <f ca="1" t="shared" si="15"/>
        <v>40129.72603587963</v>
      </c>
      <c r="R57" s="169">
        <f ca="1" t="shared" si="16"/>
        <v>40129.72603587963</v>
      </c>
      <c r="S57" s="101"/>
      <c r="T57" s="278"/>
      <c r="U57" s="278"/>
      <c r="V57" s="278"/>
      <c r="W57" s="278"/>
      <c r="X57" s="279"/>
      <c r="Y57" s="280"/>
      <c r="Z57" s="280"/>
      <c r="AA57" s="280"/>
      <c r="AB57" s="280"/>
      <c r="AC57" s="280"/>
      <c r="AD57" s="280"/>
      <c r="AE57" s="280">
        <v>80</v>
      </c>
      <c r="AF57" s="280"/>
      <c r="AG57" s="280"/>
      <c r="AH57" s="280"/>
      <c r="AI57" s="280"/>
      <c r="AJ57" s="280"/>
      <c r="AK57" s="280"/>
      <c r="AL57" s="280">
        <v>8</v>
      </c>
      <c r="AM57" s="98"/>
      <c r="AN57" s="100"/>
      <c r="AO57" s="287">
        <v>8</v>
      </c>
      <c r="AP57" s="165"/>
      <c r="AQ57" s="165"/>
      <c r="AR57" s="165"/>
      <c r="AS57" s="165"/>
      <c r="AT57" s="165"/>
      <c r="AU57" s="165"/>
      <c r="AV57" s="165"/>
      <c r="AW57" s="165"/>
      <c r="AX57" s="165"/>
      <c r="AY57" s="165"/>
      <c r="AZ57" s="165"/>
      <c r="BA57" s="165"/>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c r="CF57"/>
      <c r="CG57"/>
      <c r="CH57"/>
      <c r="CI57"/>
      <c r="CJ57"/>
      <c r="CK57"/>
      <c r="CL57"/>
      <c r="CM57"/>
      <c r="CN57"/>
      <c r="CO57"/>
      <c r="CP57"/>
      <c r="CQ57"/>
      <c r="CR57"/>
      <c r="CS57"/>
      <c r="CT57"/>
      <c r="CU57"/>
      <c r="CV57"/>
      <c r="CW57"/>
      <c r="CX57"/>
      <c r="CY57"/>
    </row>
    <row r="58" spans="1:103" s="97" customFormat="1" ht="15">
      <c r="A58" s="103">
        <v>43</v>
      </c>
      <c r="B58" s="107"/>
      <c r="C58" s="97" t="s">
        <v>81</v>
      </c>
      <c r="E58" s="97" t="s">
        <v>146</v>
      </c>
      <c r="F58" s="135">
        <v>20</v>
      </c>
      <c r="G58" s="147">
        <v>42</v>
      </c>
      <c r="H58" s="147"/>
      <c r="I58" s="147"/>
      <c r="J58" s="147"/>
      <c r="K58" s="131"/>
      <c r="L58" s="176">
        <f t="shared" si="0"/>
        <v>40821.200000000004</v>
      </c>
      <c r="M58" s="177">
        <f t="shared" si="1"/>
        <v>40849.200000000004</v>
      </c>
      <c r="N58" s="168">
        <f ca="1">IF(K58="",NOW(),K58)</f>
        <v>40129.72603587963</v>
      </c>
      <c r="O58" s="169">
        <f ca="1" t="shared" si="13"/>
        <v>40821.200000000004</v>
      </c>
      <c r="P58" s="169">
        <f ca="1" t="shared" si="14"/>
        <v>40129.72603587963</v>
      </c>
      <c r="Q58" s="169">
        <f ca="1" t="shared" si="15"/>
        <v>40129.72603587963</v>
      </c>
      <c r="R58" s="169">
        <f ca="1" t="shared" si="16"/>
        <v>40129.72603587963</v>
      </c>
      <c r="S58" s="101"/>
      <c r="T58" s="278"/>
      <c r="U58" s="278"/>
      <c r="V58" s="278"/>
      <c r="W58" s="278"/>
      <c r="X58" s="279"/>
      <c r="Y58" s="280"/>
      <c r="Z58" s="280"/>
      <c r="AA58" s="280"/>
      <c r="AB58" s="280"/>
      <c r="AC58" s="280"/>
      <c r="AD58" s="280"/>
      <c r="AE58" s="280"/>
      <c r="AF58" s="280">
        <v>120</v>
      </c>
      <c r="AG58" s="280"/>
      <c r="AH58" s="280"/>
      <c r="AI58" s="280"/>
      <c r="AJ58" s="280"/>
      <c r="AK58" s="280"/>
      <c r="AL58" s="280">
        <v>8</v>
      </c>
      <c r="AM58" s="98"/>
      <c r="AN58" s="102"/>
      <c r="AO58" s="287">
        <v>8</v>
      </c>
      <c r="AP58" s="165"/>
      <c r="AQ58" s="165"/>
      <c r="AR58" s="165"/>
      <c r="AS58" s="165"/>
      <c r="AT58" s="165"/>
      <c r="AU58" s="165"/>
      <c r="AV58" s="165"/>
      <c r="AW58" s="165"/>
      <c r="AX58" s="165"/>
      <c r="AY58" s="165"/>
      <c r="AZ58" s="165"/>
      <c r="BA58" s="165"/>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c r="CF58"/>
      <c r="CG58"/>
      <c r="CH58"/>
      <c r="CI58"/>
      <c r="CJ58"/>
      <c r="CK58"/>
      <c r="CL58"/>
      <c r="CM58"/>
      <c r="CN58"/>
      <c r="CO58"/>
      <c r="CP58"/>
      <c r="CQ58"/>
      <c r="CR58"/>
      <c r="CS58"/>
      <c r="CT58"/>
      <c r="CU58"/>
      <c r="CV58"/>
      <c r="CW58"/>
      <c r="CX58"/>
      <c r="CY58"/>
    </row>
    <row r="59" spans="1:103" s="97" customFormat="1" ht="15">
      <c r="A59" s="103">
        <v>44</v>
      </c>
      <c r="B59" s="107"/>
      <c r="C59" s="101" t="s">
        <v>82</v>
      </c>
      <c r="D59" s="101"/>
      <c r="E59" s="101" t="s">
        <v>146</v>
      </c>
      <c r="F59" s="135">
        <v>20</v>
      </c>
      <c r="G59" s="147">
        <v>34</v>
      </c>
      <c r="H59" s="147">
        <v>39</v>
      </c>
      <c r="I59" s="147">
        <v>43</v>
      </c>
      <c r="J59" s="147"/>
      <c r="K59" s="131"/>
      <c r="L59" s="176">
        <f t="shared" si="0"/>
        <v>40906.600000000006</v>
      </c>
      <c r="M59" s="177">
        <f t="shared" si="1"/>
        <v>40934.600000000006</v>
      </c>
      <c r="N59" s="168">
        <f ca="1">IF(K59="",NOW(),K59)</f>
        <v>40129.72603587963</v>
      </c>
      <c r="O59" s="169">
        <f ca="1" t="shared" si="13"/>
        <v>40906.600000000006</v>
      </c>
      <c r="P59" s="169">
        <f ca="1" t="shared" si="14"/>
        <v>40831.00000000001</v>
      </c>
      <c r="Q59" s="169">
        <f ca="1" t="shared" si="15"/>
        <v>40849.200000000004</v>
      </c>
      <c r="R59" s="169">
        <f ca="1" t="shared" si="16"/>
        <v>40129.72603587963</v>
      </c>
      <c r="S59" s="101"/>
      <c r="T59" s="278"/>
      <c r="U59" s="278"/>
      <c r="V59" s="278"/>
      <c r="W59" s="278"/>
      <c r="X59" s="279"/>
      <c r="Y59" s="280"/>
      <c r="Z59" s="280"/>
      <c r="AA59" s="280"/>
      <c r="AB59" s="280"/>
      <c r="AC59" s="280"/>
      <c r="AD59" s="280"/>
      <c r="AE59" s="280"/>
      <c r="AF59" s="280">
        <v>120</v>
      </c>
      <c r="AG59" s="280"/>
      <c r="AH59" s="280"/>
      <c r="AI59" s="280"/>
      <c r="AJ59" s="280"/>
      <c r="AK59" s="280"/>
      <c r="AL59" s="280">
        <v>8</v>
      </c>
      <c r="AM59" s="98"/>
      <c r="AN59" s="102"/>
      <c r="AO59" s="287">
        <v>8</v>
      </c>
      <c r="AP59" s="165"/>
      <c r="AQ59" s="165"/>
      <c r="AR59" s="165"/>
      <c r="AS59" s="165"/>
      <c r="AT59" s="165"/>
      <c r="AU59" s="165"/>
      <c r="AV59" s="165"/>
      <c r="AW59" s="165"/>
      <c r="AX59" s="165"/>
      <c r="AY59" s="165"/>
      <c r="AZ59" s="165"/>
      <c r="BA59" s="165"/>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c r="CF59"/>
      <c r="CG59"/>
      <c r="CH59"/>
      <c r="CI59"/>
      <c r="CJ59"/>
      <c r="CK59"/>
      <c r="CL59"/>
      <c r="CM59"/>
      <c r="CN59"/>
      <c r="CO59"/>
      <c r="CP59"/>
      <c r="CQ59"/>
      <c r="CR59"/>
      <c r="CS59"/>
      <c r="CT59"/>
      <c r="CU59"/>
      <c r="CV59"/>
      <c r="CW59"/>
      <c r="CX59"/>
      <c r="CY59"/>
    </row>
    <row r="60" spans="1:103" s="97" customFormat="1" ht="15">
      <c r="A60" s="103">
        <v>45</v>
      </c>
      <c r="C60" s="101"/>
      <c r="D60" s="101"/>
      <c r="E60" s="101"/>
      <c r="F60" s="135"/>
      <c r="G60" s="147"/>
      <c r="H60" s="147"/>
      <c r="I60" s="147"/>
      <c r="J60" s="147"/>
      <c r="K60" s="131"/>
      <c r="L60" s="176">
        <f t="shared" si="0"/>
      </c>
      <c r="M60" s="177">
        <f t="shared" si="1"/>
      </c>
      <c r="N60" s="168">
        <f ca="1">IF(K60="",NOW(),K60)</f>
        <v>40129.72603587963</v>
      </c>
      <c r="O60" s="169">
        <f ca="1" t="shared" si="13"/>
        <v>40129.72603587963</v>
      </c>
      <c r="P60" s="169">
        <f ca="1" t="shared" si="14"/>
        <v>40129.72603587963</v>
      </c>
      <c r="Q60" s="169">
        <f ca="1" t="shared" si="15"/>
        <v>40129.72603587963</v>
      </c>
      <c r="R60" s="169">
        <f ca="1" t="shared" si="16"/>
        <v>40129.72603587963</v>
      </c>
      <c r="S60" s="101"/>
      <c r="T60" s="278"/>
      <c r="U60" s="278"/>
      <c r="V60" s="278"/>
      <c r="W60" s="278"/>
      <c r="X60" s="279"/>
      <c r="Y60" s="280"/>
      <c r="Z60" s="280"/>
      <c r="AA60" s="280"/>
      <c r="AB60" s="280"/>
      <c r="AC60" s="280"/>
      <c r="AD60" s="280"/>
      <c r="AE60" s="280"/>
      <c r="AF60" s="280"/>
      <c r="AG60" s="280"/>
      <c r="AH60" s="280"/>
      <c r="AI60" s="280"/>
      <c r="AJ60" s="280"/>
      <c r="AK60" s="280"/>
      <c r="AL60" s="280"/>
      <c r="AM60" s="98"/>
      <c r="AN60" s="102"/>
      <c r="AO60" s="287"/>
      <c r="AP60" s="165"/>
      <c r="AQ60" s="165"/>
      <c r="AR60" s="165"/>
      <c r="AS60" s="165"/>
      <c r="AT60" s="165"/>
      <c r="AU60" s="165"/>
      <c r="AV60" s="165"/>
      <c r="AW60" s="165"/>
      <c r="AX60" s="165"/>
      <c r="AY60" s="165"/>
      <c r="AZ60" s="165"/>
      <c r="BA60" s="165"/>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c r="CF60"/>
      <c r="CG60"/>
      <c r="CH60"/>
      <c r="CI60"/>
      <c r="CJ60"/>
      <c r="CK60"/>
      <c r="CL60"/>
      <c r="CM60"/>
      <c r="CN60"/>
      <c r="CO60"/>
      <c r="CP60"/>
      <c r="CQ60"/>
      <c r="CR60"/>
      <c r="CS60"/>
      <c r="CT60"/>
      <c r="CU60"/>
      <c r="CV60"/>
      <c r="CW60"/>
      <c r="CX60"/>
      <c r="CY60"/>
    </row>
    <row r="61" spans="1:103" s="97" customFormat="1" ht="15">
      <c r="A61" s="103">
        <v>46</v>
      </c>
      <c r="B61" s="105"/>
      <c r="C61" s="105" t="s">
        <v>83</v>
      </c>
      <c r="D61" s="101"/>
      <c r="E61" s="101"/>
      <c r="F61" s="135"/>
      <c r="G61" s="147"/>
      <c r="H61" s="147"/>
      <c r="I61" s="147"/>
      <c r="J61" s="147"/>
      <c r="K61" s="131"/>
      <c r="L61" s="176">
        <f t="shared" si="0"/>
      </c>
      <c r="M61" s="177">
        <f t="shared" si="1"/>
      </c>
      <c r="N61" s="168">
        <f ca="1" t="shared" si="2"/>
        <v>40129.72603587963</v>
      </c>
      <c r="O61" s="169">
        <f ca="1" t="shared" si="13"/>
        <v>40129.72603587963</v>
      </c>
      <c r="P61" s="169">
        <f ca="1" t="shared" si="14"/>
        <v>40129.72603587963</v>
      </c>
      <c r="Q61" s="169">
        <f ca="1" t="shared" si="15"/>
        <v>40129.72603587963</v>
      </c>
      <c r="R61" s="169">
        <f ca="1" t="shared" si="16"/>
        <v>40129.72603587963</v>
      </c>
      <c r="S61" s="101"/>
      <c r="T61" s="278"/>
      <c r="U61" s="278"/>
      <c r="V61" s="278"/>
      <c r="W61" s="278"/>
      <c r="X61" s="279"/>
      <c r="Y61" s="280"/>
      <c r="Z61" s="280"/>
      <c r="AA61" s="280"/>
      <c r="AB61" s="280"/>
      <c r="AC61" s="280"/>
      <c r="AD61" s="280"/>
      <c r="AE61" s="280"/>
      <c r="AF61" s="280"/>
      <c r="AG61" s="280"/>
      <c r="AH61" s="280"/>
      <c r="AI61" s="280"/>
      <c r="AJ61" s="280"/>
      <c r="AK61" s="280"/>
      <c r="AL61" s="280"/>
      <c r="AM61" s="98"/>
      <c r="AN61" s="102"/>
      <c r="AO61" s="287"/>
      <c r="AP61" s="165"/>
      <c r="AQ61" s="165"/>
      <c r="AR61" s="165"/>
      <c r="AS61" s="165"/>
      <c r="AT61" s="165"/>
      <c r="AU61" s="165"/>
      <c r="AV61" s="165"/>
      <c r="AW61" s="165"/>
      <c r="AX61" s="165"/>
      <c r="AY61" s="165"/>
      <c r="AZ61" s="165"/>
      <c r="BA61" s="165"/>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c r="CF61"/>
      <c r="CG61"/>
      <c r="CH61"/>
      <c r="CI61"/>
      <c r="CJ61"/>
      <c r="CK61"/>
      <c r="CL61"/>
      <c r="CM61"/>
      <c r="CN61"/>
      <c r="CO61"/>
      <c r="CP61"/>
      <c r="CQ61"/>
      <c r="CR61"/>
      <c r="CS61"/>
      <c r="CT61"/>
      <c r="CU61"/>
      <c r="CV61"/>
      <c r="CW61"/>
      <c r="CX61"/>
      <c r="CY61"/>
    </row>
    <row r="62" spans="1:103" s="97" customFormat="1" ht="15">
      <c r="A62" s="103">
        <v>47</v>
      </c>
      <c r="B62" s="107"/>
      <c r="C62" s="101" t="s">
        <v>95</v>
      </c>
      <c r="D62" s="101"/>
      <c r="E62" s="101"/>
      <c r="F62" s="135">
        <v>25</v>
      </c>
      <c r="G62" s="147">
        <v>26</v>
      </c>
      <c r="H62" s="147"/>
      <c r="I62" s="147"/>
      <c r="J62" s="147"/>
      <c r="K62" s="131"/>
      <c r="L62" s="176">
        <f t="shared" si="0"/>
        <v>40742.8</v>
      </c>
      <c r="M62" s="177">
        <f t="shared" si="1"/>
        <v>40777.8</v>
      </c>
      <c r="N62" s="168">
        <f ca="1" t="shared" si="2"/>
        <v>40129.72603587963</v>
      </c>
      <c r="O62" s="169">
        <f ca="1" t="shared" si="13"/>
        <v>40742.8</v>
      </c>
      <c r="P62" s="169">
        <f ca="1" t="shared" si="14"/>
        <v>40129.72603587963</v>
      </c>
      <c r="Q62" s="169">
        <f ca="1" t="shared" si="15"/>
        <v>40129.72603587963</v>
      </c>
      <c r="R62" s="169">
        <f ca="1" t="shared" si="16"/>
        <v>40129.72603587963</v>
      </c>
      <c r="S62" s="101"/>
      <c r="T62" s="278"/>
      <c r="U62" s="278"/>
      <c r="V62" s="278"/>
      <c r="W62" s="278"/>
      <c r="X62" s="279"/>
      <c r="Y62" s="280"/>
      <c r="Z62" s="280"/>
      <c r="AA62" s="280"/>
      <c r="AB62" s="280"/>
      <c r="AC62" s="280"/>
      <c r="AD62" s="280"/>
      <c r="AE62" s="280">
        <v>90</v>
      </c>
      <c r="AF62" s="280"/>
      <c r="AG62" s="280"/>
      <c r="AH62" s="280"/>
      <c r="AI62" s="280"/>
      <c r="AJ62" s="280"/>
      <c r="AK62" s="280"/>
      <c r="AL62" s="280">
        <v>8</v>
      </c>
      <c r="AM62" s="98"/>
      <c r="AN62" s="102"/>
      <c r="AO62" s="287">
        <v>8</v>
      </c>
      <c r="AP62" s="165"/>
      <c r="AQ62" s="165"/>
      <c r="AR62" s="165"/>
      <c r="AS62" s="165"/>
      <c r="AT62" s="165"/>
      <c r="AU62" s="165"/>
      <c r="AV62" s="165"/>
      <c r="AW62" s="165"/>
      <c r="AX62" s="165"/>
      <c r="AY62" s="165"/>
      <c r="AZ62" s="165"/>
      <c r="BA62" s="165"/>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c r="CF62"/>
      <c r="CG62"/>
      <c r="CH62"/>
      <c r="CI62"/>
      <c r="CJ62"/>
      <c r="CK62"/>
      <c r="CL62"/>
      <c r="CM62"/>
      <c r="CN62"/>
      <c r="CO62"/>
      <c r="CP62"/>
      <c r="CQ62"/>
      <c r="CR62"/>
      <c r="CS62"/>
      <c r="CT62"/>
      <c r="CU62"/>
      <c r="CV62"/>
      <c r="CW62"/>
      <c r="CX62"/>
      <c r="CY62"/>
    </row>
    <row r="63" spans="1:103" s="97" customFormat="1" ht="15">
      <c r="A63" s="103">
        <v>48</v>
      </c>
      <c r="C63" s="101" t="s">
        <v>84</v>
      </c>
      <c r="D63" s="101"/>
      <c r="E63" s="101"/>
      <c r="F63" s="135">
        <v>45</v>
      </c>
      <c r="G63" s="147">
        <v>44</v>
      </c>
      <c r="H63" s="147">
        <v>39</v>
      </c>
      <c r="I63" s="147"/>
      <c r="J63" s="147"/>
      <c r="K63" s="131"/>
      <c r="L63" s="176">
        <f t="shared" si="0"/>
        <v>40934.600000000006</v>
      </c>
      <c r="M63" s="177">
        <f t="shared" si="1"/>
        <v>40997.600000000006</v>
      </c>
      <c r="N63" s="168">
        <f ca="1" t="shared" si="2"/>
        <v>40129.72603587963</v>
      </c>
      <c r="O63" s="169">
        <f ca="1" t="shared" si="13"/>
        <v>40934.600000000006</v>
      </c>
      <c r="P63" s="169">
        <f ca="1" t="shared" si="14"/>
        <v>40831.00000000001</v>
      </c>
      <c r="Q63" s="169">
        <f ca="1" t="shared" si="15"/>
        <v>40129.72603587963</v>
      </c>
      <c r="R63" s="169">
        <f ca="1" t="shared" si="16"/>
        <v>40129.72603587963</v>
      </c>
      <c r="S63" s="101"/>
      <c r="T63" s="278"/>
      <c r="U63" s="278"/>
      <c r="V63" s="278"/>
      <c r="W63" s="278"/>
      <c r="X63" s="279"/>
      <c r="Y63" s="280"/>
      <c r="Z63" s="280"/>
      <c r="AA63" s="280"/>
      <c r="AB63" s="280"/>
      <c r="AC63" s="280"/>
      <c r="AD63" s="280"/>
      <c r="AE63" s="280">
        <v>60</v>
      </c>
      <c r="AF63" s="283">
        <v>360</v>
      </c>
      <c r="AG63" s="280"/>
      <c r="AH63" s="280"/>
      <c r="AI63" s="280"/>
      <c r="AJ63" s="280"/>
      <c r="AK63" s="280"/>
      <c r="AL63" s="280">
        <v>8</v>
      </c>
      <c r="AM63" s="98"/>
      <c r="AN63" s="104"/>
      <c r="AO63" s="287">
        <v>8</v>
      </c>
      <c r="AP63" s="165"/>
      <c r="AQ63" s="165"/>
      <c r="AR63" s="165"/>
      <c r="AS63" s="165"/>
      <c r="AT63" s="165"/>
      <c r="AU63" s="165"/>
      <c r="AV63" s="165"/>
      <c r="AW63" s="165"/>
      <c r="AX63" s="165"/>
      <c r="AY63" s="165"/>
      <c r="AZ63" s="165"/>
      <c r="BA63" s="165"/>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c r="CF63"/>
      <c r="CG63"/>
      <c r="CH63"/>
      <c r="CI63"/>
      <c r="CJ63"/>
      <c r="CK63"/>
      <c r="CL63"/>
      <c r="CM63"/>
      <c r="CN63"/>
      <c r="CO63"/>
      <c r="CP63"/>
      <c r="CQ63"/>
      <c r="CR63"/>
      <c r="CS63"/>
      <c r="CT63"/>
      <c r="CU63"/>
      <c r="CV63"/>
      <c r="CW63"/>
      <c r="CX63"/>
      <c r="CY63"/>
    </row>
    <row r="64" spans="1:103" s="97" customFormat="1" ht="15">
      <c r="A64" s="103">
        <v>49</v>
      </c>
      <c r="C64" s="101" t="s">
        <v>207</v>
      </c>
      <c r="D64" s="101"/>
      <c r="E64" s="101"/>
      <c r="F64" s="221">
        <v>20</v>
      </c>
      <c r="G64" s="147">
        <v>44</v>
      </c>
      <c r="H64" s="147">
        <v>48</v>
      </c>
      <c r="I64" s="147"/>
      <c r="J64" s="147"/>
      <c r="K64" s="131"/>
      <c r="L64" s="176">
        <f t="shared" si="0"/>
        <v>40997.600000000006</v>
      </c>
      <c r="M64" s="177">
        <f t="shared" si="1"/>
        <v>41025.600000000006</v>
      </c>
      <c r="N64" s="168">
        <f ca="1" t="shared" si="2"/>
        <v>40129.72603587963</v>
      </c>
      <c r="O64" s="169">
        <f ca="1" t="shared" si="13"/>
        <v>40934.600000000006</v>
      </c>
      <c r="P64" s="169">
        <f ca="1" t="shared" si="14"/>
        <v>40997.600000000006</v>
      </c>
      <c r="Q64" s="169">
        <f ca="1" t="shared" si="15"/>
        <v>40129.72603587963</v>
      </c>
      <c r="R64" s="169">
        <f ca="1" t="shared" si="16"/>
        <v>40129.72603587963</v>
      </c>
      <c r="S64" s="101"/>
      <c r="T64" s="278"/>
      <c r="U64" s="278"/>
      <c r="V64" s="278"/>
      <c r="W64" s="278"/>
      <c r="X64" s="279"/>
      <c r="Y64" s="280"/>
      <c r="Z64" s="280"/>
      <c r="AA64" s="280"/>
      <c r="AB64" s="280"/>
      <c r="AC64" s="280"/>
      <c r="AD64" s="280"/>
      <c r="AE64" s="281">
        <v>40</v>
      </c>
      <c r="AF64" s="281">
        <v>160</v>
      </c>
      <c r="AG64" s="284"/>
      <c r="AH64" s="280"/>
      <c r="AI64" s="280"/>
      <c r="AJ64" s="280"/>
      <c r="AK64" s="280"/>
      <c r="AL64" s="280">
        <v>8</v>
      </c>
      <c r="AM64" s="98"/>
      <c r="AN64" s="100"/>
      <c r="AO64" s="287">
        <v>8</v>
      </c>
      <c r="AP64" s="165"/>
      <c r="AQ64" s="165"/>
      <c r="AR64" s="165"/>
      <c r="AS64" s="165"/>
      <c r="AT64" s="165"/>
      <c r="AU64" s="165"/>
      <c r="AV64" s="165"/>
      <c r="AW64" s="165"/>
      <c r="AX64" s="165"/>
      <c r="AY64" s="165"/>
      <c r="AZ64" s="165"/>
      <c r="BA64" s="165"/>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c r="CF64"/>
      <c r="CG64"/>
      <c r="CH64"/>
      <c r="CI64"/>
      <c r="CJ64"/>
      <c r="CK64"/>
      <c r="CL64"/>
      <c r="CM64"/>
      <c r="CN64"/>
      <c r="CO64"/>
      <c r="CP64"/>
      <c r="CQ64"/>
      <c r="CR64"/>
      <c r="CS64"/>
      <c r="CT64"/>
      <c r="CU64"/>
      <c r="CV64"/>
      <c r="CW64"/>
      <c r="CX64"/>
      <c r="CY64"/>
    </row>
    <row r="65" spans="1:103" s="97" customFormat="1" ht="15">
      <c r="A65" s="103">
        <v>50</v>
      </c>
      <c r="C65" s="101"/>
      <c r="D65" s="101"/>
      <c r="E65" s="101"/>
      <c r="F65" s="135"/>
      <c r="G65" s="147"/>
      <c r="H65" s="147"/>
      <c r="I65" s="147"/>
      <c r="J65" s="147"/>
      <c r="K65" s="131"/>
      <c r="L65" s="176">
        <f t="shared" si="0"/>
      </c>
      <c r="M65" s="177">
        <f t="shared" si="1"/>
      </c>
      <c r="N65" s="168">
        <f ca="1" t="shared" si="2"/>
        <v>40129.72603587963</v>
      </c>
      <c r="O65" s="169">
        <f ca="1" t="shared" si="13"/>
        <v>40129.72603587963</v>
      </c>
      <c r="P65" s="169">
        <f ca="1" t="shared" si="14"/>
        <v>40129.72603587963</v>
      </c>
      <c r="Q65" s="169">
        <f ca="1" t="shared" si="15"/>
        <v>40129.72603587963</v>
      </c>
      <c r="R65" s="169">
        <f ca="1" t="shared" si="16"/>
        <v>40129.72603587963</v>
      </c>
      <c r="S65" s="101"/>
      <c r="T65" s="278"/>
      <c r="U65" s="278"/>
      <c r="V65" s="278"/>
      <c r="W65" s="278"/>
      <c r="X65" s="279"/>
      <c r="Y65" s="280"/>
      <c r="Z65" s="280"/>
      <c r="AA65" s="280"/>
      <c r="AB65" s="280"/>
      <c r="AC65" s="280"/>
      <c r="AD65" s="280"/>
      <c r="AE65" s="280"/>
      <c r="AF65" s="280"/>
      <c r="AG65" s="280"/>
      <c r="AH65" s="280"/>
      <c r="AI65" s="280"/>
      <c r="AJ65" s="280"/>
      <c r="AK65" s="280"/>
      <c r="AL65" s="280"/>
      <c r="AM65" s="98"/>
      <c r="AN65" s="100"/>
      <c r="AO65" s="103"/>
      <c r="AP65" s="165"/>
      <c r="AQ65" s="165"/>
      <c r="AR65" s="165"/>
      <c r="AS65" s="165"/>
      <c r="AT65" s="165"/>
      <c r="AU65" s="165"/>
      <c r="AV65" s="165"/>
      <c r="AW65" s="165"/>
      <c r="AX65" s="165"/>
      <c r="AY65" s="165"/>
      <c r="AZ65" s="165"/>
      <c r="BA65" s="165"/>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c r="CF65"/>
      <c r="CG65"/>
      <c r="CH65"/>
      <c r="CI65"/>
      <c r="CJ65"/>
      <c r="CK65"/>
      <c r="CL65"/>
      <c r="CM65"/>
      <c r="CN65"/>
      <c r="CO65"/>
      <c r="CP65"/>
      <c r="CQ65"/>
      <c r="CR65"/>
      <c r="CS65"/>
      <c r="CT65"/>
      <c r="CU65"/>
      <c r="CV65"/>
      <c r="CW65"/>
      <c r="CX65"/>
      <c r="CY65"/>
    </row>
    <row r="66" spans="1:103" s="97" customFormat="1" ht="15">
      <c r="A66" s="103">
        <v>51</v>
      </c>
      <c r="B66" s="101"/>
      <c r="C66" s="97" t="s">
        <v>109</v>
      </c>
      <c r="D66" s="101"/>
      <c r="E66" s="101"/>
      <c r="F66" s="135"/>
      <c r="G66" s="147"/>
      <c r="H66" s="147"/>
      <c r="I66" s="147"/>
      <c r="J66" s="147"/>
      <c r="K66" s="131"/>
      <c r="L66" s="176">
        <f t="shared" si="0"/>
      </c>
      <c r="M66" s="177">
        <f t="shared" si="1"/>
      </c>
      <c r="N66" s="168">
        <f ca="1" t="shared" si="2"/>
        <v>40129.72603587963</v>
      </c>
      <c r="O66" s="169">
        <f ca="1" t="shared" si="13"/>
        <v>40129.72603587963</v>
      </c>
      <c r="P66" s="169">
        <f ca="1" t="shared" si="14"/>
        <v>40129.72603587963</v>
      </c>
      <c r="Q66" s="169">
        <f ca="1" t="shared" si="15"/>
        <v>40129.72603587963</v>
      </c>
      <c r="R66" s="169">
        <f ca="1" t="shared" si="16"/>
        <v>40129.72603587963</v>
      </c>
      <c r="S66" s="101"/>
      <c r="T66" s="278"/>
      <c r="U66" s="278"/>
      <c r="V66" s="278"/>
      <c r="W66" s="278"/>
      <c r="X66" s="279"/>
      <c r="Y66" s="280"/>
      <c r="Z66" s="280"/>
      <c r="AA66" s="280"/>
      <c r="AB66" s="280"/>
      <c r="AC66" s="280"/>
      <c r="AD66" s="280"/>
      <c r="AE66" s="280"/>
      <c r="AF66" s="280"/>
      <c r="AG66" s="280"/>
      <c r="AH66" s="280"/>
      <c r="AI66" s="280"/>
      <c r="AJ66" s="280"/>
      <c r="AK66" s="280"/>
      <c r="AL66" s="280"/>
      <c r="AM66" s="98"/>
      <c r="AN66" s="100"/>
      <c r="AO66" s="293"/>
      <c r="AP66" s="165"/>
      <c r="AQ66" s="165"/>
      <c r="AR66" s="165"/>
      <c r="AS66" s="165"/>
      <c r="AT66" s="165"/>
      <c r="AU66" s="165"/>
      <c r="AV66" s="165"/>
      <c r="AW66" s="165"/>
      <c r="AX66" s="165"/>
      <c r="AY66" s="165"/>
      <c r="AZ66" s="165"/>
      <c r="BA66" s="165"/>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c r="CF66"/>
      <c r="CG66"/>
      <c r="CH66"/>
      <c r="CI66"/>
      <c r="CJ66"/>
      <c r="CK66"/>
      <c r="CL66"/>
      <c r="CM66"/>
      <c r="CN66"/>
      <c r="CO66"/>
      <c r="CP66"/>
      <c r="CQ66"/>
      <c r="CR66"/>
      <c r="CS66"/>
      <c r="CT66"/>
      <c r="CU66"/>
      <c r="CV66"/>
      <c r="CW66"/>
      <c r="CX66"/>
      <c r="CY66"/>
    </row>
    <row r="67" spans="1:103" s="97" customFormat="1" ht="7.5" customHeight="1">
      <c r="A67" s="103">
        <v>52</v>
      </c>
      <c r="B67" s="101"/>
      <c r="C67" s="101"/>
      <c r="D67" s="101"/>
      <c r="E67" s="101"/>
      <c r="F67" s="135"/>
      <c r="G67" s="147"/>
      <c r="H67" s="147"/>
      <c r="I67" s="147"/>
      <c r="J67" s="147"/>
      <c r="K67" s="131"/>
      <c r="L67" s="176">
        <f t="shared" si="0"/>
      </c>
      <c r="M67" s="177">
        <f t="shared" si="1"/>
      </c>
      <c r="N67" s="168">
        <f ca="1" t="shared" si="2"/>
        <v>40129.72603587963</v>
      </c>
      <c r="O67" s="169">
        <f ca="1" t="shared" si="13"/>
        <v>40129.72603587963</v>
      </c>
      <c r="P67" s="169">
        <f ca="1" t="shared" si="14"/>
        <v>40129.72603587963</v>
      </c>
      <c r="Q67" s="169">
        <f ca="1" t="shared" si="15"/>
        <v>40129.72603587963</v>
      </c>
      <c r="R67" s="169">
        <f ca="1" t="shared" si="16"/>
        <v>40129.72603587963</v>
      </c>
      <c r="S67" s="101"/>
      <c r="T67" s="237"/>
      <c r="U67" s="237"/>
      <c r="V67" s="237"/>
      <c r="W67" s="237"/>
      <c r="X67" s="238"/>
      <c r="Y67" s="239"/>
      <c r="Z67" s="239"/>
      <c r="AA67" s="239"/>
      <c r="AB67" s="239"/>
      <c r="AC67" s="239"/>
      <c r="AD67" s="239"/>
      <c r="AE67" s="239"/>
      <c r="AF67" s="239"/>
      <c r="AG67" s="239"/>
      <c r="AH67" s="239"/>
      <c r="AI67" s="239"/>
      <c r="AJ67" s="239"/>
      <c r="AK67" s="239"/>
      <c r="AL67" s="239"/>
      <c r="AM67" s="98"/>
      <c r="AN67" s="100"/>
      <c r="AO67" s="293"/>
      <c r="AP67" s="165"/>
      <c r="AQ67" s="165"/>
      <c r="AR67" s="165"/>
      <c r="AS67" s="165"/>
      <c r="AT67" s="165"/>
      <c r="AU67" s="165"/>
      <c r="AV67" s="165"/>
      <c r="AW67" s="165"/>
      <c r="AX67" s="165"/>
      <c r="AY67" s="165"/>
      <c r="AZ67" s="165"/>
      <c r="BA67" s="165"/>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c r="CF67"/>
      <c r="CG67"/>
      <c r="CH67"/>
      <c r="CI67"/>
      <c r="CJ67"/>
      <c r="CK67"/>
      <c r="CL67"/>
      <c r="CM67"/>
      <c r="CN67"/>
      <c r="CO67"/>
      <c r="CP67"/>
      <c r="CQ67"/>
      <c r="CR67"/>
      <c r="CS67"/>
      <c r="CT67"/>
      <c r="CU67"/>
      <c r="CV67"/>
      <c r="CW67"/>
      <c r="CX67"/>
      <c r="CY67"/>
    </row>
    <row r="68" spans="1:103" s="97" customFormat="1" ht="7.5" customHeight="1" hidden="1">
      <c r="A68" s="103">
        <v>53</v>
      </c>
      <c r="B68" s="101"/>
      <c r="C68" s="101"/>
      <c r="D68" s="101"/>
      <c r="E68" s="101"/>
      <c r="F68" s="135"/>
      <c r="G68" s="147"/>
      <c r="H68" s="147"/>
      <c r="I68" s="147"/>
      <c r="J68" s="147"/>
      <c r="K68" s="131"/>
      <c r="L68" s="176">
        <f t="shared" si="0"/>
      </c>
      <c r="M68" s="177">
        <f t="shared" si="1"/>
      </c>
      <c r="N68" s="168">
        <f ca="1" t="shared" si="2"/>
        <v>40129.72603587963</v>
      </c>
      <c r="O68" s="169">
        <f ca="1" t="shared" si="13"/>
        <v>40129.72603587963</v>
      </c>
      <c r="P68" s="169">
        <f ca="1" t="shared" si="14"/>
        <v>40129.72603587963</v>
      </c>
      <c r="Q68" s="169">
        <f ca="1" t="shared" si="15"/>
        <v>40129.72603587963</v>
      </c>
      <c r="R68" s="169">
        <f ca="1" t="shared" si="16"/>
        <v>40129.72603587963</v>
      </c>
      <c r="S68" s="101"/>
      <c r="T68" s="237"/>
      <c r="U68" s="237"/>
      <c r="V68" s="237"/>
      <c r="W68" s="237"/>
      <c r="X68" s="238"/>
      <c r="Y68" s="239"/>
      <c r="Z68" s="239"/>
      <c r="AA68" s="239"/>
      <c r="AB68" s="239"/>
      <c r="AC68" s="239"/>
      <c r="AD68" s="239"/>
      <c r="AE68" s="239"/>
      <c r="AF68" s="239"/>
      <c r="AG68" s="239"/>
      <c r="AH68" s="239"/>
      <c r="AI68" s="239"/>
      <c r="AJ68" s="239"/>
      <c r="AK68" s="239"/>
      <c r="AL68" s="239"/>
      <c r="AM68" s="98"/>
      <c r="AN68" s="100"/>
      <c r="AO68" s="293"/>
      <c r="AP68" s="165"/>
      <c r="AQ68" s="165"/>
      <c r="AR68" s="165"/>
      <c r="AS68" s="165"/>
      <c r="AT68" s="165"/>
      <c r="AU68" s="165"/>
      <c r="AV68" s="165"/>
      <c r="AW68" s="165"/>
      <c r="AX68" s="165"/>
      <c r="AY68" s="165"/>
      <c r="AZ68" s="165"/>
      <c r="BA68" s="165"/>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c r="CF68"/>
      <c r="CG68"/>
      <c r="CH68"/>
      <c r="CI68"/>
      <c r="CJ68"/>
      <c r="CK68"/>
      <c r="CL68"/>
      <c r="CM68"/>
      <c r="CN68"/>
      <c r="CO68"/>
      <c r="CP68"/>
      <c r="CQ68"/>
      <c r="CR68"/>
      <c r="CS68"/>
      <c r="CT68"/>
      <c r="CU68"/>
      <c r="CV68"/>
      <c r="CW68"/>
      <c r="CX68"/>
      <c r="CY68"/>
    </row>
    <row r="69" spans="1:103" s="97" customFormat="1" ht="7.5" customHeight="1" hidden="1">
      <c r="A69" s="103">
        <v>54</v>
      </c>
      <c r="B69" s="101"/>
      <c r="C69" s="101"/>
      <c r="D69" s="101"/>
      <c r="E69" s="101"/>
      <c r="F69" s="135"/>
      <c r="G69" s="147"/>
      <c r="H69" s="147"/>
      <c r="I69" s="147"/>
      <c r="J69" s="147"/>
      <c r="K69" s="131"/>
      <c r="L69" s="176">
        <f t="shared" si="0"/>
      </c>
      <c r="M69" s="177">
        <f t="shared" si="1"/>
      </c>
      <c r="N69" s="168">
        <f ca="1" t="shared" si="2"/>
        <v>40129.72603587963</v>
      </c>
      <c r="O69" s="169">
        <f ca="1" t="shared" si="13"/>
        <v>40129.72603587963</v>
      </c>
      <c r="P69" s="169">
        <f ca="1" t="shared" si="14"/>
        <v>40129.72603587963</v>
      </c>
      <c r="Q69" s="169">
        <f ca="1" t="shared" si="15"/>
        <v>40129.72603587963</v>
      </c>
      <c r="R69" s="169">
        <f ca="1" t="shared" si="16"/>
        <v>40129.72603587963</v>
      </c>
      <c r="S69" s="101"/>
      <c r="T69" s="237"/>
      <c r="U69" s="237"/>
      <c r="V69" s="237"/>
      <c r="W69" s="237"/>
      <c r="X69" s="238"/>
      <c r="Y69" s="239"/>
      <c r="Z69" s="239"/>
      <c r="AA69" s="239"/>
      <c r="AB69" s="239"/>
      <c r="AC69" s="239"/>
      <c r="AD69" s="239"/>
      <c r="AE69" s="239"/>
      <c r="AF69" s="239"/>
      <c r="AG69" s="239"/>
      <c r="AH69" s="239"/>
      <c r="AI69" s="239"/>
      <c r="AJ69" s="239"/>
      <c r="AK69" s="239"/>
      <c r="AL69" s="239"/>
      <c r="AM69" s="98"/>
      <c r="AN69" s="100"/>
      <c r="AO69" s="293"/>
      <c r="AP69" s="165"/>
      <c r="AQ69" s="165"/>
      <c r="AR69" s="165"/>
      <c r="AS69" s="165"/>
      <c r="AT69" s="165"/>
      <c r="AU69" s="165"/>
      <c r="AV69" s="165"/>
      <c r="AW69" s="165"/>
      <c r="AX69" s="165"/>
      <c r="AY69" s="165"/>
      <c r="AZ69" s="165"/>
      <c r="BA69" s="165"/>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c r="CF69"/>
      <c r="CG69"/>
      <c r="CH69"/>
      <c r="CI69"/>
      <c r="CJ69"/>
      <c r="CK69"/>
      <c r="CL69"/>
      <c r="CM69"/>
      <c r="CN69"/>
      <c r="CO69"/>
      <c r="CP69"/>
      <c r="CQ69"/>
      <c r="CR69"/>
      <c r="CS69"/>
      <c r="CT69"/>
      <c r="CU69"/>
      <c r="CV69"/>
      <c r="CW69"/>
      <c r="CX69"/>
      <c r="CY69"/>
    </row>
    <row r="70" spans="1:103" s="97" customFormat="1" ht="7.5" customHeight="1" hidden="1">
      <c r="A70" s="166">
        <v>55</v>
      </c>
      <c r="B70" s="101"/>
      <c r="C70" s="101"/>
      <c r="D70" s="101"/>
      <c r="E70" s="101"/>
      <c r="F70" s="135"/>
      <c r="G70" s="147"/>
      <c r="H70" s="147"/>
      <c r="I70" s="147"/>
      <c r="J70" s="147"/>
      <c r="K70" s="131"/>
      <c r="L70" s="176">
        <f t="shared" si="0"/>
      </c>
      <c r="M70" s="177">
        <f t="shared" si="1"/>
      </c>
      <c r="N70" s="168">
        <f ca="1" t="shared" si="2"/>
        <v>40129.72603587963</v>
      </c>
      <c r="O70" s="169">
        <f ca="1" t="shared" si="13"/>
        <v>40129.72603587963</v>
      </c>
      <c r="P70" s="169">
        <f ca="1" t="shared" si="14"/>
        <v>40129.72603587963</v>
      </c>
      <c r="Q70" s="169">
        <f ca="1" t="shared" si="15"/>
        <v>40129.72603587963</v>
      </c>
      <c r="R70" s="169">
        <f ca="1" t="shared" si="16"/>
        <v>40129.72603587963</v>
      </c>
      <c r="S70" s="101"/>
      <c r="T70" s="237"/>
      <c r="U70" s="237"/>
      <c r="V70" s="237"/>
      <c r="W70" s="237"/>
      <c r="X70" s="238"/>
      <c r="Y70" s="239"/>
      <c r="Z70" s="239"/>
      <c r="AA70" s="239"/>
      <c r="AB70" s="239"/>
      <c r="AC70" s="239"/>
      <c r="AD70" s="239"/>
      <c r="AE70" s="239"/>
      <c r="AF70" s="239"/>
      <c r="AG70" s="239"/>
      <c r="AH70" s="239"/>
      <c r="AI70" s="239"/>
      <c r="AJ70" s="239"/>
      <c r="AK70" s="239"/>
      <c r="AL70" s="239"/>
      <c r="AM70" s="98"/>
      <c r="AN70" s="100"/>
      <c r="AO70" s="293"/>
      <c r="AP70" s="165"/>
      <c r="AQ70" s="165"/>
      <c r="AR70" s="165"/>
      <c r="AS70" s="165"/>
      <c r="AT70" s="165"/>
      <c r="AU70" s="165"/>
      <c r="AV70" s="165"/>
      <c r="AW70" s="165"/>
      <c r="AX70" s="165"/>
      <c r="AY70" s="165"/>
      <c r="AZ70" s="165"/>
      <c r="BA70" s="165"/>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c r="CF70"/>
      <c r="CG70"/>
      <c r="CH70"/>
      <c r="CI70"/>
      <c r="CJ70"/>
      <c r="CK70"/>
      <c r="CL70"/>
      <c r="CM70"/>
      <c r="CN70"/>
      <c r="CO70"/>
      <c r="CP70"/>
      <c r="CQ70"/>
      <c r="CR70"/>
      <c r="CS70"/>
      <c r="CT70"/>
      <c r="CU70"/>
      <c r="CV70"/>
      <c r="CW70"/>
      <c r="CX70"/>
      <c r="CY70"/>
    </row>
    <row r="71" spans="1:103" s="97" customFormat="1" ht="7.5" customHeight="1" hidden="1">
      <c r="A71" s="166">
        <v>56</v>
      </c>
      <c r="B71" s="101"/>
      <c r="C71" s="101"/>
      <c r="D71" s="101"/>
      <c r="E71" s="101"/>
      <c r="F71" s="135"/>
      <c r="G71" s="147"/>
      <c r="H71" s="147"/>
      <c r="I71" s="147"/>
      <c r="J71" s="147"/>
      <c r="K71" s="131"/>
      <c r="L71" s="176">
        <f t="shared" si="0"/>
      </c>
      <c r="M71" s="177">
        <f t="shared" si="1"/>
      </c>
      <c r="N71" s="168">
        <f ca="1" t="shared" si="2"/>
        <v>40129.72603587963</v>
      </c>
      <c r="O71" s="169">
        <f ca="1" t="shared" si="13"/>
        <v>40129.72603587963</v>
      </c>
      <c r="P71" s="169">
        <f ca="1" t="shared" si="14"/>
        <v>40129.72603587963</v>
      </c>
      <c r="Q71" s="169">
        <f ca="1" t="shared" si="15"/>
        <v>40129.72603587963</v>
      </c>
      <c r="R71" s="169">
        <f ca="1" t="shared" si="16"/>
        <v>40129.72603587963</v>
      </c>
      <c r="S71" s="101"/>
      <c r="T71" s="237"/>
      <c r="U71" s="237"/>
      <c r="V71" s="237"/>
      <c r="W71" s="237"/>
      <c r="X71" s="238"/>
      <c r="Y71" s="239"/>
      <c r="Z71" s="239"/>
      <c r="AA71" s="239"/>
      <c r="AB71" s="239"/>
      <c r="AC71" s="239"/>
      <c r="AD71" s="239"/>
      <c r="AE71" s="239"/>
      <c r="AF71" s="239"/>
      <c r="AG71" s="239"/>
      <c r="AH71" s="239"/>
      <c r="AI71" s="239"/>
      <c r="AJ71" s="239"/>
      <c r="AK71" s="239"/>
      <c r="AL71" s="239"/>
      <c r="AM71" s="98"/>
      <c r="AN71" s="100"/>
      <c r="AO71" s="293"/>
      <c r="AP71" s="165"/>
      <c r="AQ71" s="165"/>
      <c r="AR71" s="165"/>
      <c r="AS71" s="165"/>
      <c r="AT71" s="165"/>
      <c r="AU71" s="165"/>
      <c r="AV71" s="165"/>
      <c r="AW71" s="165"/>
      <c r="AX71" s="165"/>
      <c r="AY71" s="165"/>
      <c r="AZ71" s="165"/>
      <c r="BA71" s="165"/>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c r="CF71"/>
      <c r="CG71"/>
      <c r="CH71"/>
      <c r="CI71"/>
      <c r="CJ71"/>
      <c r="CK71"/>
      <c r="CL71"/>
      <c r="CM71"/>
      <c r="CN71"/>
      <c r="CO71"/>
      <c r="CP71"/>
      <c r="CQ71"/>
      <c r="CR71"/>
      <c r="CS71"/>
      <c r="CT71"/>
      <c r="CU71"/>
      <c r="CV71"/>
      <c r="CW71"/>
      <c r="CX71"/>
      <c r="CY71"/>
    </row>
    <row r="72" spans="1:103" s="97" customFormat="1" ht="7.5" customHeight="1" hidden="1">
      <c r="A72" s="166">
        <v>57</v>
      </c>
      <c r="B72" s="101"/>
      <c r="C72" s="101"/>
      <c r="D72" s="101"/>
      <c r="E72" s="101"/>
      <c r="F72" s="135"/>
      <c r="G72" s="147"/>
      <c r="H72" s="147"/>
      <c r="I72" s="147"/>
      <c r="J72" s="147"/>
      <c r="K72" s="131"/>
      <c r="L72" s="176">
        <f t="shared" si="0"/>
      </c>
      <c r="M72" s="177">
        <f t="shared" si="1"/>
      </c>
      <c r="N72" s="168">
        <f ca="1" t="shared" si="2"/>
        <v>40129.72603587963</v>
      </c>
      <c r="O72" s="169">
        <f ca="1" t="shared" si="13"/>
        <v>40129.72603587963</v>
      </c>
      <c r="P72" s="169">
        <f ca="1" t="shared" si="14"/>
        <v>40129.72603587963</v>
      </c>
      <c r="Q72" s="169">
        <f ca="1" t="shared" si="15"/>
        <v>40129.72603587963</v>
      </c>
      <c r="R72" s="169">
        <f ca="1" t="shared" si="16"/>
        <v>40129.72603587963</v>
      </c>
      <c r="S72" s="101"/>
      <c r="T72" s="237"/>
      <c r="U72" s="237"/>
      <c r="V72" s="237"/>
      <c r="W72" s="237"/>
      <c r="X72" s="238"/>
      <c r="Y72" s="239"/>
      <c r="Z72" s="239"/>
      <c r="AA72" s="239"/>
      <c r="AB72" s="239"/>
      <c r="AC72" s="239"/>
      <c r="AD72" s="239"/>
      <c r="AE72" s="239"/>
      <c r="AF72" s="239"/>
      <c r="AG72" s="239"/>
      <c r="AH72" s="239"/>
      <c r="AI72" s="239"/>
      <c r="AJ72" s="239"/>
      <c r="AK72" s="239"/>
      <c r="AL72" s="239"/>
      <c r="AM72" s="98"/>
      <c r="AN72" s="100"/>
      <c r="AO72" s="293"/>
      <c r="AP72" s="165"/>
      <c r="AQ72" s="165"/>
      <c r="AR72" s="165"/>
      <c r="AS72" s="165"/>
      <c r="AT72" s="165"/>
      <c r="AU72" s="165"/>
      <c r="AV72" s="165"/>
      <c r="AW72" s="165"/>
      <c r="AX72" s="165"/>
      <c r="AY72" s="165"/>
      <c r="AZ72" s="165"/>
      <c r="BA72" s="165"/>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c r="CF72"/>
      <c r="CG72"/>
      <c r="CH72"/>
      <c r="CI72"/>
      <c r="CJ72"/>
      <c r="CK72"/>
      <c r="CL72"/>
      <c r="CM72"/>
      <c r="CN72"/>
      <c r="CO72"/>
      <c r="CP72"/>
      <c r="CQ72"/>
      <c r="CR72"/>
      <c r="CS72"/>
      <c r="CT72"/>
      <c r="CU72"/>
      <c r="CV72"/>
      <c r="CW72"/>
      <c r="CX72"/>
      <c r="CY72"/>
    </row>
    <row r="73" spans="1:103" s="97" customFormat="1" ht="7.5" customHeight="1" hidden="1">
      <c r="A73" s="166">
        <v>58</v>
      </c>
      <c r="B73" s="101"/>
      <c r="C73" s="101"/>
      <c r="D73" s="101"/>
      <c r="E73" s="101"/>
      <c r="F73" s="135"/>
      <c r="G73" s="147"/>
      <c r="H73" s="147"/>
      <c r="I73" s="147"/>
      <c r="J73" s="147"/>
      <c r="K73" s="131"/>
      <c r="L73" s="176">
        <f t="shared" si="0"/>
      </c>
      <c r="M73" s="177">
        <f t="shared" si="1"/>
      </c>
      <c r="N73" s="168">
        <f ca="1" t="shared" si="2"/>
        <v>40129.72603587963</v>
      </c>
      <c r="O73" s="169">
        <f ca="1" t="shared" si="13"/>
        <v>40129.72603587963</v>
      </c>
      <c r="P73" s="169">
        <f ca="1" t="shared" si="14"/>
        <v>40129.72603587963</v>
      </c>
      <c r="Q73" s="169">
        <f ca="1" t="shared" si="15"/>
        <v>40129.72603587963</v>
      </c>
      <c r="R73" s="169">
        <f ca="1" t="shared" si="16"/>
        <v>40129.72603587963</v>
      </c>
      <c r="S73" s="101"/>
      <c r="T73" s="237"/>
      <c r="U73" s="237"/>
      <c r="V73" s="237"/>
      <c r="W73" s="237"/>
      <c r="X73" s="238"/>
      <c r="Y73" s="239"/>
      <c r="Z73" s="239"/>
      <c r="AA73" s="239"/>
      <c r="AB73" s="239"/>
      <c r="AC73" s="239"/>
      <c r="AD73" s="239"/>
      <c r="AE73" s="239"/>
      <c r="AF73" s="239"/>
      <c r="AG73" s="239"/>
      <c r="AH73" s="239"/>
      <c r="AI73" s="239"/>
      <c r="AJ73" s="239"/>
      <c r="AK73" s="239"/>
      <c r="AL73" s="239"/>
      <c r="AM73" s="98"/>
      <c r="AN73" s="100"/>
      <c r="AO73" s="293"/>
      <c r="AP73" s="165"/>
      <c r="AQ73" s="165"/>
      <c r="AR73" s="165"/>
      <c r="AS73" s="165"/>
      <c r="AT73" s="165"/>
      <c r="AU73" s="165"/>
      <c r="AV73" s="165"/>
      <c r="AW73" s="165"/>
      <c r="AX73" s="165"/>
      <c r="AY73" s="165"/>
      <c r="AZ73" s="165"/>
      <c r="BA73" s="165"/>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c r="CF73"/>
      <c r="CG73"/>
      <c r="CH73"/>
      <c r="CI73"/>
      <c r="CJ73"/>
      <c r="CK73"/>
      <c r="CL73"/>
      <c r="CM73"/>
      <c r="CN73"/>
      <c r="CO73"/>
      <c r="CP73"/>
      <c r="CQ73"/>
      <c r="CR73"/>
      <c r="CS73"/>
      <c r="CT73"/>
      <c r="CU73"/>
      <c r="CV73"/>
      <c r="CW73"/>
      <c r="CX73"/>
      <c r="CY73"/>
    </row>
    <row r="74" spans="1:103" s="97" customFormat="1" ht="7.5" customHeight="1" hidden="1">
      <c r="A74" s="166">
        <v>59</v>
      </c>
      <c r="B74" s="101"/>
      <c r="C74" s="101"/>
      <c r="D74" s="101"/>
      <c r="E74" s="101"/>
      <c r="F74" s="135"/>
      <c r="G74" s="147"/>
      <c r="H74" s="147"/>
      <c r="I74" s="147"/>
      <c r="J74" s="147"/>
      <c r="K74" s="131"/>
      <c r="L74" s="176">
        <f t="shared" si="0"/>
      </c>
      <c r="M74" s="177">
        <f t="shared" si="1"/>
      </c>
      <c r="N74" s="168">
        <f ca="1" t="shared" si="2"/>
        <v>40129.72603587963</v>
      </c>
      <c r="O74" s="169">
        <f aca="true" ca="1" t="shared" si="17" ref="O74:O105">IF(G74="",NOW(),VLOOKUP(G74,$A$10:$M$152,13))</f>
        <v>40129.72603587963</v>
      </c>
      <c r="P74" s="169">
        <f aca="true" ca="1" t="shared" si="18" ref="P74:P105">IF(H74="",NOW(),VLOOKUP(H74,$A$10:$M$152,13))</f>
        <v>40129.72603587963</v>
      </c>
      <c r="Q74" s="169">
        <f aca="true" ca="1" t="shared" si="19" ref="Q74:Q105">IF(I74="",NOW(),VLOOKUP(I74,$A$10:$M$152,13))</f>
        <v>40129.72603587963</v>
      </c>
      <c r="R74" s="169">
        <f aca="true" ca="1" t="shared" si="20" ref="R74:R105">IF(J74="",NOW(),VLOOKUP(J74,$A$10:$M$152,13))</f>
        <v>40129.72603587963</v>
      </c>
      <c r="S74" s="101"/>
      <c r="T74" s="237"/>
      <c r="U74" s="237"/>
      <c r="V74" s="237"/>
      <c r="W74" s="237"/>
      <c r="X74" s="238"/>
      <c r="Y74" s="239"/>
      <c r="Z74" s="239"/>
      <c r="AA74" s="239"/>
      <c r="AB74" s="239"/>
      <c r="AC74" s="239"/>
      <c r="AD74" s="239"/>
      <c r="AE74" s="239"/>
      <c r="AF74" s="239"/>
      <c r="AG74" s="239"/>
      <c r="AH74" s="239"/>
      <c r="AI74" s="239"/>
      <c r="AJ74" s="239"/>
      <c r="AK74" s="239"/>
      <c r="AL74" s="239"/>
      <c r="AM74" s="98"/>
      <c r="AN74" s="100"/>
      <c r="AO74" s="293"/>
      <c r="AP74" s="165"/>
      <c r="AQ74" s="165"/>
      <c r="AR74" s="165"/>
      <c r="AS74" s="165"/>
      <c r="AT74" s="165"/>
      <c r="AU74" s="165"/>
      <c r="AV74" s="165"/>
      <c r="AW74" s="165"/>
      <c r="AX74" s="165"/>
      <c r="AY74" s="165"/>
      <c r="AZ74" s="165"/>
      <c r="BA74" s="165"/>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c r="CF74"/>
      <c r="CG74"/>
      <c r="CH74"/>
      <c r="CI74"/>
      <c r="CJ74"/>
      <c r="CK74"/>
      <c r="CL74"/>
      <c r="CM74"/>
      <c r="CN74"/>
      <c r="CO74"/>
      <c r="CP74"/>
      <c r="CQ74"/>
      <c r="CR74"/>
      <c r="CS74"/>
      <c r="CT74"/>
      <c r="CU74"/>
      <c r="CV74"/>
      <c r="CW74"/>
      <c r="CX74"/>
      <c r="CY74"/>
    </row>
    <row r="75" spans="1:103" s="97" customFormat="1" ht="7.5" customHeight="1" hidden="1">
      <c r="A75" s="166">
        <v>60</v>
      </c>
      <c r="B75" s="101"/>
      <c r="C75" s="101"/>
      <c r="D75" s="101"/>
      <c r="E75" s="101"/>
      <c r="F75" s="135"/>
      <c r="G75" s="147"/>
      <c r="H75" s="147"/>
      <c r="I75" s="147"/>
      <c r="J75" s="147"/>
      <c r="K75" s="131"/>
      <c r="L75" s="176">
        <f t="shared" si="0"/>
      </c>
      <c r="M75" s="177">
        <f t="shared" si="1"/>
      </c>
      <c r="N75" s="168">
        <f ca="1" t="shared" si="2"/>
        <v>40129.72603587963</v>
      </c>
      <c r="O75" s="169">
        <f ca="1" t="shared" si="17"/>
        <v>40129.72603587963</v>
      </c>
      <c r="P75" s="169">
        <f ca="1" t="shared" si="18"/>
        <v>40129.72603587963</v>
      </c>
      <c r="Q75" s="169">
        <f ca="1" t="shared" si="19"/>
        <v>40129.72603587963</v>
      </c>
      <c r="R75" s="169">
        <f ca="1" t="shared" si="20"/>
        <v>40129.72603587963</v>
      </c>
      <c r="S75" s="101"/>
      <c r="T75" s="237"/>
      <c r="U75" s="237"/>
      <c r="V75" s="237"/>
      <c r="W75" s="237"/>
      <c r="X75" s="238"/>
      <c r="Y75" s="239"/>
      <c r="Z75" s="239"/>
      <c r="AA75" s="239"/>
      <c r="AB75" s="239"/>
      <c r="AC75" s="239"/>
      <c r="AD75" s="239"/>
      <c r="AE75" s="239"/>
      <c r="AF75" s="239"/>
      <c r="AG75" s="239"/>
      <c r="AH75" s="239"/>
      <c r="AI75" s="239"/>
      <c r="AJ75" s="239"/>
      <c r="AK75" s="239"/>
      <c r="AL75" s="239"/>
      <c r="AM75" s="98"/>
      <c r="AN75" s="100"/>
      <c r="AO75" s="293"/>
      <c r="AP75" s="165"/>
      <c r="AQ75" s="165"/>
      <c r="AR75" s="165"/>
      <c r="AS75" s="165"/>
      <c r="AT75" s="165"/>
      <c r="AU75" s="165"/>
      <c r="AV75" s="165"/>
      <c r="AW75" s="165"/>
      <c r="AX75" s="165"/>
      <c r="AY75" s="165"/>
      <c r="AZ75" s="165"/>
      <c r="BA75" s="165"/>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c r="CF75"/>
      <c r="CG75"/>
      <c r="CH75"/>
      <c r="CI75"/>
      <c r="CJ75"/>
      <c r="CK75"/>
      <c r="CL75"/>
      <c r="CM75"/>
      <c r="CN75"/>
      <c r="CO75"/>
      <c r="CP75"/>
      <c r="CQ75"/>
      <c r="CR75"/>
      <c r="CS75"/>
      <c r="CT75"/>
      <c r="CU75"/>
      <c r="CV75"/>
      <c r="CW75"/>
      <c r="CX75"/>
      <c r="CY75"/>
    </row>
    <row r="76" spans="1:103" s="97" customFormat="1" ht="7.5" customHeight="1" hidden="1">
      <c r="A76" s="166">
        <v>61</v>
      </c>
      <c r="B76" s="101"/>
      <c r="C76" s="101"/>
      <c r="D76" s="101"/>
      <c r="E76" s="101"/>
      <c r="F76" s="135"/>
      <c r="G76" s="147"/>
      <c r="H76" s="147"/>
      <c r="I76" s="147"/>
      <c r="J76" s="147"/>
      <c r="K76" s="131"/>
      <c r="L76" s="176">
        <f t="shared" si="0"/>
      </c>
      <c r="M76" s="177">
        <f t="shared" si="1"/>
      </c>
      <c r="N76" s="168">
        <f ca="1" t="shared" si="2"/>
        <v>40129.72603587963</v>
      </c>
      <c r="O76" s="169">
        <f ca="1" t="shared" si="17"/>
        <v>40129.72603587963</v>
      </c>
      <c r="P76" s="169">
        <f ca="1" t="shared" si="18"/>
        <v>40129.72603587963</v>
      </c>
      <c r="Q76" s="169">
        <f ca="1" t="shared" si="19"/>
        <v>40129.72603587963</v>
      </c>
      <c r="R76" s="169">
        <f ca="1" t="shared" si="20"/>
        <v>40129.72603587963</v>
      </c>
      <c r="S76" s="101"/>
      <c r="T76" s="237"/>
      <c r="U76" s="237"/>
      <c r="V76" s="237"/>
      <c r="W76" s="237"/>
      <c r="X76" s="238"/>
      <c r="Y76" s="239"/>
      <c r="Z76" s="239"/>
      <c r="AA76" s="239"/>
      <c r="AB76" s="239"/>
      <c r="AC76" s="239"/>
      <c r="AD76" s="239"/>
      <c r="AE76" s="239"/>
      <c r="AF76" s="239"/>
      <c r="AG76" s="239"/>
      <c r="AH76" s="239"/>
      <c r="AI76" s="239"/>
      <c r="AJ76" s="239"/>
      <c r="AK76" s="239"/>
      <c r="AL76" s="239"/>
      <c r="AM76" s="98"/>
      <c r="AN76" s="100"/>
      <c r="AO76" s="293"/>
      <c r="AP76" s="165"/>
      <c r="AQ76" s="165"/>
      <c r="AR76" s="165"/>
      <c r="AS76" s="165"/>
      <c r="AT76" s="165"/>
      <c r="AU76" s="165"/>
      <c r="AV76" s="165"/>
      <c r="AW76" s="165"/>
      <c r="AX76" s="165"/>
      <c r="AY76" s="165"/>
      <c r="AZ76" s="165"/>
      <c r="BA76" s="165"/>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c r="CF76"/>
      <c r="CG76"/>
      <c r="CH76"/>
      <c r="CI76"/>
      <c r="CJ76"/>
      <c r="CK76"/>
      <c r="CL76"/>
      <c r="CM76"/>
      <c r="CN76"/>
      <c r="CO76"/>
      <c r="CP76"/>
      <c r="CQ76"/>
      <c r="CR76"/>
      <c r="CS76"/>
      <c r="CT76"/>
      <c r="CU76"/>
      <c r="CV76"/>
      <c r="CW76"/>
      <c r="CX76"/>
      <c r="CY76"/>
    </row>
    <row r="77" spans="1:103" s="97" customFormat="1" ht="7.5" customHeight="1" hidden="1">
      <c r="A77" s="166">
        <v>62</v>
      </c>
      <c r="B77" s="101"/>
      <c r="C77" s="101"/>
      <c r="D77" s="101"/>
      <c r="E77" s="101"/>
      <c r="F77" s="135"/>
      <c r="G77" s="147"/>
      <c r="H77" s="147"/>
      <c r="I77" s="147"/>
      <c r="J77" s="147"/>
      <c r="K77" s="131"/>
      <c r="L77" s="176">
        <f t="shared" si="0"/>
      </c>
      <c r="M77" s="177">
        <f aca="true" t="shared" si="21" ref="M77:M140">IF(F77="","",+L77+(F77*7/5))</f>
      </c>
      <c r="N77" s="168">
        <f ca="1" t="shared" si="2"/>
        <v>40129.72603587963</v>
      </c>
      <c r="O77" s="169">
        <f ca="1" t="shared" si="17"/>
        <v>40129.72603587963</v>
      </c>
      <c r="P77" s="169">
        <f ca="1" t="shared" si="18"/>
        <v>40129.72603587963</v>
      </c>
      <c r="Q77" s="169">
        <f ca="1" t="shared" si="19"/>
        <v>40129.72603587963</v>
      </c>
      <c r="R77" s="169">
        <f ca="1" t="shared" si="20"/>
        <v>40129.72603587963</v>
      </c>
      <c r="S77" s="101"/>
      <c r="T77" s="237"/>
      <c r="U77" s="237"/>
      <c r="V77" s="237"/>
      <c r="W77" s="237"/>
      <c r="X77" s="238"/>
      <c r="Y77" s="239"/>
      <c r="Z77" s="239"/>
      <c r="AA77" s="239"/>
      <c r="AB77" s="239"/>
      <c r="AC77" s="239"/>
      <c r="AD77" s="239"/>
      <c r="AE77" s="239"/>
      <c r="AF77" s="239"/>
      <c r="AG77" s="239"/>
      <c r="AH77" s="239"/>
      <c r="AI77" s="239"/>
      <c r="AJ77" s="239"/>
      <c r="AK77" s="239"/>
      <c r="AL77" s="239"/>
      <c r="AM77" s="98"/>
      <c r="AN77" s="100"/>
      <c r="AO77" s="293"/>
      <c r="AP77" s="165"/>
      <c r="AQ77" s="165"/>
      <c r="AR77" s="165"/>
      <c r="AS77" s="165"/>
      <c r="AT77" s="165"/>
      <c r="AU77" s="165"/>
      <c r="AV77" s="165"/>
      <c r="AW77" s="165"/>
      <c r="AX77" s="165"/>
      <c r="AY77" s="165"/>
      <c r="AZ77" s="165"/>
      <c r="BA77" s="165"/>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c r="CF77"/>
      <c r="CG77"/>
      <c r="CH77"/>
      <c r="CI77"/>
      <c r="CJ77"/>
      <c r="CK77"/>
      <c r="CL77"/>
      <c r="CM77"/>
      <c r="CN77"/>
      <c r="CO77"/>
      <c r="CP77"/>
      <c r="CQ77"/>
      <c r="CR77"/>
      <c r="CS77"/>
      <c r="CT77"/>
      <c r="CU77"/>
      <c r="CV77"/>
      <c r="CW77"/>
      <c r="CX77"/>
      <c r="CY77"/>
    </row>
    <row r="78" spans="1:103" s="97" customFormat="1" ht="7.5" customHeight="1" hidden="1">
      <c r="A78" s="166">
        <v>63</v>
      </c>
      <c r="B78" s="101"/>
      <c r="C78" s="101"/>
      <c r="D78" s="101"/>
      <c r="E78" s="101"/>
      <c r="F78" s="135"/>
      <c r="G78" s="147"/>
      <c r="H78" s="147"/>
      <c r="I78" s="147"/>
      <c r="J78" s="147"/>
      <c r="K78" s="131"/>
      <c r="L78" s="176">
        <f aca="true" t="shared" si="22" ref="L78:L141">IF(F78="","",IF(K78="",MAX(N78:R78),K78))</f>
      </c>
      <c r="M78" s="177">
        <f t="shared" si="21"/>
      </c>
      <c r="N78" s="168">
        <f aca="true" ca="1" t="shared" si="23" ref="N78:N141">IF(K78="",NOW(),K78)</f>
        <v>40129.72603587963</v>
      </c>
      <c r="O78" s="169">
        <f ca="1" t="shared" si="17"/>
        <v>40129.72603587963</v>
      </c>
      <c r="P78" s="169">
        <f ca="1" t="shared" si="18"/>
        <v>40129.72603587963</v>
      </c>
      <c r="Q78" s="169">
        <f ca="1" t="shared" si="19"/>
        <v>40129.72603587963</v>
      </c>
      <c r="R78" s="169">
        <f ca="1" t="shared" si="20"/>
        <v>40129.72603587963</v>
      </c>
      <c r="S78" s="101"/>
      <c r="T78" s="237"/>
      <c r="U78" s="237"/>
      <c r="V78" s="237"/>
      <c r="W78" s="237"/>
      <c r="X78" s="238"/>
      <c r="Y78" s="239"/>
      <c r="Z78" s="239"/>
      <c r="AA78" s="239"/>
      <c r="AB78" s="239"/>
      <c r="AC78" s="239"/>
      <c r="AD78" s="239"/>
      <c r="AE78" s="239"/>
      <c r="AF78" s="239"/>
      <c r="AG78" s="239"/>
      <c r="AH78" s="239"/>
      <c r="AI78" s="239"/>
      <c r="AJ78" s="239"/>
      <c r="AK78" s="239"/>
      <c r="AL78" s="239"/>
      <c r="AM78" s="98"/>
      <c r="AN78" s="100"/>
      <c r="AO78" s="293"/>
      <c r="AP78" s="165"/>
      <c r="AQ78" s="165"/>
      <c r="AR78" s="165"/>
      <c r="AS78" s="165"/>
      <c r="AT78" s="165"/>
      <c r="AU78" s="165"/>
      <c r="AV78" s="165"/>
      <c r="AW78" s="165"/>
      <c r="AX78" s="165"/>
      <c r="AY78" s="165"/>
      <c r="AZ78" s="165"/>
      <c r="BA78" s="165"/>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c r="CF78"/>
      <c r="CG78"/>
      <c r="CH78"/>
      <c r="CI78"/>
      <c r="CJ78"/>
      <c r="CK78"/>
      <c r="CL78"/>
      <c r="CM78"/>
      <c r="CN78"/>
      <c r="CO78"/>
      <c r="CP78"/>
      <c r="CQ78"/>
      <c r="CR78"/>
      <c r="CS78"/>
      <c r="CT78"/>
      <c r="CU78"/>
      <c r="CV78"/>
      <c r="CW78"/>
      <c r="CX78"/>
      <c r="CY78"/>
    </row>
    <row r="79" spans="1:103" s="97" customFormat="1" ht="7.5" customHeight="1" hidden="1">
      <c r="A79" s="166">
        <v>64</v>
      </c>
      <c r="B79" s="101"/>
      <c r="C79" s="101"/>
      <c r="D79" s="101"/>
      <c r="E79" s="101"/>
      <c r="F79" s="135"/>
      <c r="G79" s="147"/>
      <c r="H79" s="147"/>
      <c r="I79" s="147"/>
      <c r="J79" s="147"/>
      <c r="K79" s="131"/>
      <c r="L79" s="176">
        <f t="shared" si="22"/>
      </c>
      <c r="M79" s="177">
        <f t="shared" si="21"/>
      </c>
      <c r="N79" s="168">
        <f ca="1" t="shared" si="23"/>
        <v>40129.72603587963</v>
      </c>
      <c r="O79" s="169">
        <f ca="1" t="shared" si="17"/>
        <v>40129.72603587963</v>
      </c>
      <c r="P79" s="169">
        <f ca="1" t="shared" si="18"/>
        <v>40129.72603587963</v>
      </c>
      <c r="Q79" s="169">
        <f ca="1" t="shared" si="19"/>
        <v>40129.72603587963</v>
      </c>
      <c r="R79" s="169">
        <f ca="1" t="shared" si="20"/>
        <v>40129.72603587963</v>
      </c>
      <c r="S79" s="101"/>
      <c r="T79" s="237"/>
      <c r="U79" s="237"/>
      <c r="V79" s="237"/>
      <c r="W79" s="237"/>
      <c r="X79" s="238"/>
      <c r="Y79" s="239"/>
      <c r="Z79" s="239"/>
      <c r="AA79" s="239"/>
      <c r="AB79" s="239"/>
      <c r="AC79" s="239"/>
      <c r="AD79" s="239"/>
      <c r="AE79" s="239"/>
      <c r="AF79" s="239"/>
      <c r="AG79" s="239"/>
      <c r="AH79" s="239"/>
      <c r="AI79" s="239"/>
      <c r="AJ79" s="239"/>
      <c r="AK79" s="239"/>
      <c r="AL79" s="239"/>
      <c r="AM79" s="98"/>
      <c r="AN79" s="100"/>
      <c r="AO79" s="293"/>
      <c r="AP79" s="165"/>
      <c r="AQ79" s="165"/>
      <c r="AR79" s="165"/>
      <c r="AS79" s="165"/>
      <c r="AT79" s="165"/>
      <c r="AU79" s="165"/>
      <c r="AV79" s="165"/>
      <c r="AW79" s="165"/>
      <c r="AX79" s="165"/>
      <c r="AY79" s="165"/>
      <c r="AZ79" s="165"/>
      <c r="BA79" s="165"/>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c r="CF79"/>
      <c r="CG79"/>
      <c r="CH79"/>
      <c r="CI79"/>
      <c r="CJ79"/>
      <c r="CK79"/>
      <c r="CL79"/>
      <c r="CM79"/>
      <c r="CN79"/>
      <c r="CO79"/>
      <c r="CP79"/>
      <c r="CQ79"/>
      <c r="CR79"/>
      <c r="CS79"/>
      <c r="CT79"/>
      <c r="CU79"/>
      <c r="CV79"/>
      <c r="CW79"/>
      <c r="CX79"/>
      <c r="CY79"/>
    </row>
    <row r="80" spans="1:103" s="97" customFormat="1" ht="7.5" customHeight="1" hidden="1">
      <c r="A80" s="166">
        <v>65</v>
      </c>
      <c r="B80" s="101"/>
      <c r="C80" s="101"/>
      <c r="D80" s="101"/>
      <c r="E80" s="101"/>
      <c r="F80" s="135"/>
      <c r="G80" s="147"/>
      <c r="H80" s="147"/>
      <c r="I80" s="147"/>
      <c r="J80" s="147"/>
      <c r="K80" s="131"/>
      <c r="L80" s="176">
        <f t="shared" si="22"/>
      </c>
      <c r="M80" s="177">
        <f t="shared" si="21"/>
      </c>
      <c r="N80" s="168">
        <f ca="1" t="shared" si="23"/>
        <v>40129.72603587963</v>
      </c>
      <c r="O80" s="169">
        <f ca="1" t="shared" si="17"/>
        <v>40129.72603587963</v>
      </c>
      <c r="P80" s="169">
        <f ca="1" t="shared" si="18"/>
        <v>40129.72603587963</v>
      </c>
      <c r="Q80" s="169">
        <f ca="1" t="shared" si="19"/>
        <v>40129.72603587963</v>
      </c>
      <c r="R80" s="169">
        <f ca="1" t="shared" si="20"/>
        <v>40129.72603587963</v>
      </c>
      <c r="S80" s="101"/>
      <c r="T80" s="237"/>
      <c r="U80" s="237"/>
      <c r="V80" s="237"/>
      <c r="W80" s="237"/>
      <c r="X80" s="238"/>
      <c r="Y80" s="239"/>
      <c r="Z80" s="239"/>
      <c r="AA80" s="239"/>
      <c r="AB80" s="239"/>
      <c r="AC80" s="239"/>
      <c r="AD80" s="239"/>
      <c r="AE80" s="239"/>
      <c r="AF80" s="239"/>
      <c r="AG80" s="239"/>
      <c r="AH80" s="239"/>
      <c r="AI80" s="239"/>
      <c r="AJ80" s="239"/>
      <c r="AK80" s="239"/>
      <c r="AL80" s="239"/>
      <c r="AM80" s="98"/>
      <c r="AN80" s="100"/>
      <c r="AO80" s="293"/>
      <c r="AP80" s="165"/>
      <c r="AQ80" s="165"/>
      <c r="AR80" s="165"/>
      <c r="AS80" s="165"/>
      <c r="AT80" s="165"/>
      <c r="AU80" s="165"/>
      <c r="AV80" s="165"/>
      <c r="AW80" s="165"/>
      <c r="AX80" s="165"/>
      <c r="AY80" s="165"/>
      <c r="AZ80" s="165"/>
      <c r="BA80" s="165"/>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c r="CF80"/>
      <c r="CG80"/>
      <c r="CH80"/>
      <c r="CI80"/>
      <c r="CJ80"/>
      <c r="CK80"/>
      <c r="CL80"/>
      <c r="CM80"/>
      <c r="CN80"/>
      <c r="CO80"/>
      <c r="CP80"/>
      <c r="CQ80"/>
      <c r="CR80"/>
      <c r="CS80"/>
      <c r="CT80"/>
      <c r="CU80"/>
      <c r="CV80"/>
      <c r="CW80"/>
      <c r="CX80"/>
      <c r="CY80"/>
    </row>
    <row r="81" spans="1:103" s="97" customFormat="1" ht="7.5" customHeight="1" hidden="1">
      <c r="A81" s="166">
        <v>66</v>
      </c>
      <c r="B81" s="101"/>
      <c r="C81" s="101"/>
      <c r="D81" s="101"/>
      <c r="E81" s="101"/>
      <c r="F81" s="135"/>
      <c r="G81" s="147"/>
      <c r="H81" s="147"/>
      <c r="I81" s="147"/>
      <c r="J81" s="147"/>
      <c r="K81" s="131"/>
      <c r="L81" s="176">
        <f t="shared" si="22"/>
      </c>
      <c r="M81" s="177">
        <f t="shared" si="21"/>
      </c>
      <c r="N81" s="168">
        <f ca="1" t="shared" si="23"/>
        <v>40129.72603587963</v>
      </c>
      <c r="O81" s="169">
        <f ca="1" t="shared" si="17"/>
        <v>40129.72603587963</v>
      </c>
      <c r="P81" s="169">
        <f ca="1" t="shared" si="18"/>
        <v>40129.72603587963</v>
      </c>
      <c r="Q81" s="169">
        <f ca="1" t="shared" si="19"/>
        <v>40129.72603587963</v>
      </c>
      <c r="R81" s="169">
        <f ca="1" t="shared" si="20"/>
        <v>40129.72603587963</v>
      </c>
      <c r="S81" s="101"/>
      <c r="T81" s="237"/>
      <c r="U81" s="237"/>
      <c r="V81" s="237"/>
      <c r="W81" s="237"/>
      <c r="X81" s="238"/>
      <c r="Y81" s="239"/>
      <c r="Z81" s="239"/>
      <c r="AA81" s="239"/>
      <c r="AB81" s="239"/>
      <c r="AC81" s="239"/>
      <c r="AD81" s="239"/>
      <c r="AE81" s="239"/>
      <c r="AF81" s="239"/>
      <c r="AG81" s="239"/>
      <c r="AH81" s="239"/>
      <c r="AI81" s="239"/>
      <c r="AJ81" s="239"/>
      <c r="AK81" s="239"/>
      <c r="AL81" s="239"/>
      <c r="AM81" s="98"/>
      <c r="AN81" s="100"/>
      <c r="AO81" s="293"/>
      <c r="AP81" s="165"/>
      <c r="AQ81" s="165"/>
      <c r="AR81" s="165"/>
      <c r="AS81" s="165"/>
      <c r="AT81" s="165"/>
      <c r="AU81" s="165"/>
      <c r="AV81" s="165"/>
      <c r="AW81" s="165"/>
      <c r="AX81" s="165"/>
      <c r="AY81" s="165"/>
      <c r="AZ81" s="165"/>
      <c r="BA81" s="165"/>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c r="CF81"/>
      <c r="CG81"/>
      <c r="CH81"/>
      <c r="CI81"/>
      <c r="CJ81"/>
      <c r="CK81"/>
      <c r="CL81"/>
      <c r="CM81"/>
      <c r="CN81"/>
      <c r="CO81"/>
      <c r="CP81"/>
      <c r="CQ81"/>
      <c r="CR81"/>
      <c r="CS81"/>
      <c r="CT81"/>
      <c r="CU81"/>
      <c r="CV81"/>
      <c r="CW81"/>
      <c r="CX81"/>
      <c r="CY81"/>
    </row>
    <row r="82" spans="1:103" s="97" customFormat="1" ht="7.5" customHeight="1" hidden="1">
      <c r="A82" s="166">
        <v>67</v>
      </c>
      <c r="B82" s="101"/>
      <c r="C82" s="101"/>
      <c r="D82" s="101"/>
      <c r="E82" s="101"/>
      <c r="F82" s="135"/>
      <c r="G82" s="147"/>
      <c r="H82" s="147"/>
      <c r="I82" s="147"/>
      <c r="J82" s="147"/>
      <c r="K82" s="131"/>
      <c r="L82" s="176">
        <f t="shared" si="22"/>
      </c>
      <c r="M82" s="177">
        <f t="shared" si="21"/>
      </c>
      <c r="N82" s="168">
        <f ca="1" t="shared" si="23"/>
        <v>40129.72603587963</v>
      </c>
      <c r="O82" s="169">
        <f ca="1" t="shared" si="17"/>
        <v>40129.72603587963</v>
      </c>
      <c r="P82" s="169">
        <f ca="1" t="shared" si="18"/>
        <v>40129.72603587963</v>
      </c>
      <c r="Q82" s="169">
        <f ca="1" t="shared" si="19"/>
        <v>40129.72603587963</v>
      </c>
      <c r="R82" s="169">
        <f ca="1" t="shared" si="20"/>
        <v>40129.72603587963</v>
      </c>
      <c r="S82" s="101"/>
      <c r="T82" s="237"/>
      <c r="U82" s="237"/>
      <c r="V82" s="237"/>
      <c r="W82" s="237"/>
      <c r="X82" s="238"/>
      <c r="Y82" s="239"/>
      <c r="Z82" s="239"/>
      <c r="AA82" s="239"/>
      <c r="AB82" s="239"/>
      <c r="AC82" s="239"/>
      <c r="AD82" s="239"/>
      <c r="AE82" s="239"/>
      <c r="AF82" s="239"/>
      <c r="AG82" s="239"/>
      <c r="AH82" s="239"/>
      <c r="AI82" s="239"/>
      <c r="AJ82" s="239"/>
      <c r="AK82" s="239"/>
      <c r="AL82" s="239"/>
      <c r="AM82" s="98"/>
      <c r="AN82" s="100"/>
      <c r="AO82" s="293"/>
      <c r="AP82" s="165"/>
      <c r="AQ82" s="165"/>
      <c r="AR82" s="165"/>
      <c r="AS82" s="165"/>
      <c r="AT82" s="165"/>
      <c r="AU82" s="165"/>
      <c r="AV82" s="165"/>
      <c r="AW82" s="165"/>
      <c r="AX82" s="165"/>
      <c r="AY82" s="165"/>
      <c r="AZ82" s="165"/>
      <c r="BA82" s="165"/>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c r="CF82"/>
      <c r="CG82"/>
      <c r="CH82"/>
      <c r="CI82"/>
      <c r="CJ82"/>
      <c r="CK82"/>
      <c r="CL82"/>
      <c r="CM82"/>
      <c r="CN82"/>
      <c r="CO82"/>
      <c r="CP82"/>
      <c r="CQ82"/>
      <c r="CR82"/>
      <c r="CS82"/>
      <c r="CT82"/>
      <c r="CU82"/>
      <c r="CV82"/>
      <c r="CW82"/>
      <c r="CX82"/>
      <c r="CY82"/>
    </row>
    <row r="83" spans="1:103" s="97" customFormat="1" ht="7.5" customHeight="1" hidden="1">
      <c r="A83" s="166">
        <v>68</v>
      </c>
      <c r="B83" s="101"/>
      <c r="C83" s="101"/>
      <c r="D83" s="101"/>
      <c r="E83" s="101"/>
      <c r="F83" s="135"/>
      <c r="G83" s="147"/>
      <c r="H83" s="147"/>
      <c r="I83" s="147"/>
      <c r="J83" s="147"/>
      <c r="K83" s="131"/>
      <c r="L83" s="176">
        <f t="shared" si="22"/>
      </c>
      <c r="M83" s="177">
        <f t="shared" si="21"/>
      </c>
      <c r="N83" s="168">
        <f ca="1" t="shared" si="23"/>
        <v>40129.72603587963</v>
      </c>
      <c r="O83" s="169">
        <f ca="1" t="shared" si="17"/>
        <v>40129.72603587963</v>
      </c>
      <c r="P83" s="169">
        <f ca="1" t="shared" si="18"/>
        <v>40129.72603587963</v>
      </c>
      <c r="Q83" s="169">
        <f ca="1" t="shared" si="19"/>
        <v>40129.72603587963</v>
      </c>
      <c r="R83" s="169">
        <f ca="1" t="shared" si="20"/>
        <v>40129.72603587963</v>
      </c>
      <c r="S83" s="101"/>
      <c r="T83" s="237"/>
      <c r="U83" s="237"/>
      <c r="V83" s="237"/>
      <c r="W83" s="237"/>
      <c r="X83" s="238"/>
      <c r="Y83" s="239"/>
      <c r="Z83" s="239"/>
      <c r="AA83" s="239"/>
      <c r="AB83" s="239"/>
      <c r="AC83" s="239"/>
      <c r="AD83" s="239"/>
      <c r="AE83" s="239"/>
      <c r="AF83" s="239"/>
      <c r="AG83" s="239"/>
      <c r="AH83" s="239"/>
      <c r="AI83" s="239"/>
      <c r="AJ83" s="239"/>
      <c r="AK83" s="239"/>
      <c r="AL83" s="239"/>
      <c r="AM83" s="98"/>
      <c r="AN83" s="100"/>
      <c r="AO83" s="293"/>
      <c r="AP83" s="165"/>
      <c r="AQ83" s="165"/>
      <c r="AR83" s="165"/>
      <c r="AS83" s="165"/>
      <c r="AT83" s="165"/>
      <c r="AU83" s="165"/>
      <c r="AV83" s="165"/>
      <c r="AW83" s="165"/>
      <c r="AX83" s="165"/>
      <c r="AY83" s="165"/>
      <c r="AZ83" s="165"/>
      <c r="BA83" s="165"/>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c r="CF83"/>
      <c r="CG83"/>
      <c r="CH83"/>
      <c r="CI83"/>
      <c r="CJ83"/>
      <c r="CK83"/>
      <c r="CL83"/>
      <c r="CM83"/>
      <c r="CN83"/>
      <c r="CO83"/>
      <c r="CP83"/>
      <c r="CQ83"/>
      <c r="CR83"/>
      <c r="CS83"/>
      <c r="CT83"/>
      <c r="CU83"/>
      <c r="CV83"/>
      <c r="CW83"/>
      <c r="CX83"/>
      <c r="CY83"/>
    </row>
    <row r="84" spans="1:103" s="97" customFormat="1" ht="7.5" customHeight="1" hidden="1">
      <c r="A84" s="166">
        <v>69</v>
      </c>
      <c r="B84" s="101"/>
      <c r="C84" s="101"/>
      <c r="D84" s="101"/>
      <c r="E84" s="101"/>
      <c r="F84" s="135"/>
      <c r="G84" s="147"/>
      <c r="H84" s="147"/>
      <c r="I84" s="147"/>
      <c r="J84" s="147"/>
      <c r="K84" s="131"/>
      <c r="L84" s="176">
        <f t="shared" si="22"/>
      </c>
      <c r="M84" s="177">
        <f t="shared" si="21"/>
      </c>
      <c r="N84" s="168">
        <f ca="1" t="shared" si="23"/>
        <v>40129.72603587963</v>
      </c>
      <c r="O84" s="169">
        <f ca="1" t="shared" si="17"/>
        <v>40129.72603587963</v>
      </c>
      <c r="P84" s="169">
        <f ca="1" t="shared" si="18"/>
        <v>40129.72603587963</v>
      </c>
      <c r="Q84" s="169">
        <f ca="1" t="shared" si="19"/>
        <v>40129.72603587963</v>
      </c>
      <c r="R84" s="169">
        <f ca="1" t="shared" si="20"/>
        <v>40129.72603587963</v>
      </c>
      <c r="S84" s="101"/>
      <c r="T84" s="237"/>
      <c r="U84" s="237"/>
      <c r="V84" s="237"/>
      <c r="W84" s="237"/>
      <c r="X84" s="238"/>
      <c r="Y84" s="239"/>
      <c r="Z84" s="239"/>
      <c r="AA84" s="239"/>
      <c r="AB84" s="239"/>
      <c r="AC84" s="239"/>
      <c r="AD84" s="239"/>
      <c r="AE84" s="239"/>
      <c r="AF84" s="239"/>
      <c r="AG84" s="239"/>
      <c r="AH84" s="239"/>
      <c r="AI84" s="239"/>
      <c r="AJ84" s="239"/>
      <c r="AK84" s="239"/>
      <c r="AL84" s="239"/>
      <c r="AM84" s="98"/>
      <c r="AN84" s="100"/>
      <c r="AO84" s="293"/>
      <c r="AP84" s="165"/>
      <c r="AQ84" s="165"/>
      <c r="AR84" s="165"/>
      <c r="AS84" s="165"/>
      <c r="AT84" s="165"/>
      <c r="AU84" s="165"/>
      <c r="AV84" s="165"/>
      <c r="AW84" s="165"/>
      <c r="AX84" s="165"/>
      <c r="AY84" s="165"/>
      <c r="AZ84" s="165"/>
      <c r="BA84" s="165"/>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c r="CF84"/>
      <c r="CG84"/>
      <c r="CH84"/>
      <c r="CI84"/>
      <c r="CJ84"/>
      <c r="CK84"/>
      <c r="CL84"/>
      <c r="CM84"/>
      <c r="CN84"/>
      <c r="CO84"/>
      <c r="CP84"/>
      <c r="CQ84"/>
      <c r="CR84"/>
      <c r="CS84"/>
      <c r="CT84"/>
      <c r="CU84"/>
      <c r="CV84"/>
      <c r="CW84"/>
      <c r="CX84"/>
      <c r="CY84"/>
    </row>
    <row r="85" spans="1:103" s="97" customFormat="1" ht="7.5" customHeight="1" hidden="1">
      <c r="A85" s="166">
        <v>70</v>
      </c>
      <c r="B85" s="101"/>
      <c r="C85" s="101"/>
      <c r="D85" s="101"/>
      <c r="E85" s="101"/>
      <c r="F85" s="135"/>
      <c r="G85" s="147"/>
      <c r="H85" s="147"/>
      <c r="I85" s="147"/>
      <c r="J85" s="147"/>
      <c r="K85" s="131"/>
      <c r="L85" s="176">
        <f t="shared" si="22"/>
      </c>
      <c r="M85" s="177">
        <f t="shared" si="21"/>
      </c>
      <c r="N85" s="168">
        <f ca="1" t="shared" si="23"/>
        <v>40129.72603587963</v>
      </c>
      <c r="O85" s="169">
        <f ca="1" t="shared" si="17"/>
        <v>40129.72603587963</v>
      </c>
      <c r="P85" s="169">
        <f ca="1" t="shared" si="18"/>
        <v>40129.72603587963</v>
      </c>
      <c r="Q85" s="169">
        <f ca="1" t="shared" si="19"/>
        <v>40129.72603587963</v>
      </c>
      <c r="R85" s="169">
        <f ca="1" t="shared" si="20"/>
        <v>40129.72603587963</v>
      </c>
      <c r="S85" s="101"/>
      <c r="T85" s="237"/>
      <c r="U85" s="237"/>
      <c r="V85" s="237"/>
      <c r="W85" s="237"/>
      <c r="X85" s="238"/>
      <c r="Y85" s="239"/>
      <c r="Z85" s="239"/>
      <c r="AA85" s="239"/>
      <c r="AB85" s="239"/>
      <c r="AC85" s="239"/>
      <c r="AD85" s="239"/>
      <c r="AE85" s="239"/>
      <c r="AF85" s="239"/>
      <c r="AG85" s="239"/>
      <c r="AH85" s="239"/>
      <c r="AI85" s="239"/>
      <c r="AJ85" s="239"/>
      <c r="AK85" s="239"/>
      <c r="AL85" s="239"/>
      <c r="AM85" s="98"/>
      <c r="AN85" s="100"/>
      <c r="AO85" s="293"/>
      <c r="AP85" s="165"/>
      <c r="AQ85" s="165"/>
      <c r="AR85" s="165"/>
      <c r="AS85" s="165"/>
      <c r="AT85" s="165"/>
      <c r="AU85" s="165"/>
      <c r="AV85" s="165"/>
      <c r="AW85" s="165"/>
      <c r="AX85" s="165"/>
      <c r="AY85" s="165"/>
      <c r="AZ85" s="165"/>
      <c r="BA85" s="165"/>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c r="CF85"/>
      <c r="CG85"/>
      <c r="CH85"/>
      <c r="CI85"/>
      <c r="CJ85"/>
      <c r="CK85"/>
      <c r="CL85"/>
      <c r="CM85"/>
      <c r="CN85"/>
      <c r="CO85"/>
      <c r="CP85"/>
      <c r="CQ85"/>
      <c r="CR85"/>
      <c r="CS85"/>
      <c r="CT85"/>
      <c r="CU85"/>
      <c r="CV85"/>
      <c r="CW85"/>
      <c r="CX85"/>
      <c r="CY85"/>
    </row>
    <row r="86" spans="1:103" s="97" customFormat="1" ht="7.5" customHeight="1" hidden="1">
      <c r="A86" s="166">
        <v>71</v>
      </c>
      <c r="B86" s="101"/>
      <c r="C86" s="101"/>
      <c r="D86" s="101"/>
      <c r="E86" s="101"/>
      <c r="F86" s="135"/>
      <c r="G86" s="147"/>
      <c r="H86" s="147"/>
      <c r="I86" s="147"/>
      <c r="J86" s="147"/>
      <c r="K86" s="131"/>
      <c r="L86" s="176">
        <f t="shared" si="22"/>
      </c>
      <c r="M86" s="177">
        <f t="shared" si="21"/>
      </c>
      <c r="N86" s="168">
        <f ca="1" t="shared" si="23"/>
        <v>40129.72603587963</v>
      </c>
      <c r="O86" s="169">
        <f ca="1" t="shared" si="17"/>
        <v>40129.72603587963</v>
      </c>
      <c r="P86" s="169">
        <f ca="1" t="shared" si="18"/>
        <v>40129.72603587963</v>
      </c>
      <c r="Q86" s="169">
        <f ca="1" t="shared" si="19"/>
        <v>40129.72603587963</v>
      </c>
      <c r="R86" s="169">
        <f ca="1" t="shared" si="20"/>
        <v>40129.72603587963</v>
      </c>
      <c r="S86" s="101"/>
      <c r="T86" s="237"/>
      <c r="U86" s="237"/>
      <c r="V86" s="237"/>
      <c r="W86" s="237"/>
      <c r="X86" s="238"/>
      <c r="Y86" s="239"/>
      <c r="Z86" s="239"/>
      <c r="AA86" s="239"/>
      <c r="AB86" s="239"/>
      <c r="AC86" s="239"/>
      <c r="AD86" s="239"/>
      <c r="AE86" s="239"/>
      <c r="AF86" s="239"/>
      <c r="AG86" s="239"/>
      <c r="AH86" s="239"/>
      <c r="AI86" s="239"/>
      <c r="AJ86" s="239"/>
      <c r="AK86" s="239"/>
      <c r="AL86" s="239"/>
      <c r="AM86" s="98"/>
      <c r="AN86" s="100"/>
      <c r="AO86" s="293"/>
      <c r="AP86" s="165"/>
      <c r="AQ86" s="165"/>
      <c r="AR86" s="165"/>
      <c r="AS86" s="165"/>
      <c r="AT86" s="165"/>
      <c r="AU86" s="165"/>
      <c r="AV86" s="165"/>
      <c r="AW86" s="165"/>
      <c r="AX86" s="165"/>
      <c r="AY86" s="165"/>
      <c r="AZ86" s="165"/>
      <c r="BA86" s="165"/>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c r="CF86"/>
      <c r="CG86"/>
      <c r="CH86"/>
      <c r="CI86"/>
      <c r="CJ86"/>
      <c r="CK86"/>
      <c r="CL86"/>
      <c r="CM86"/>
      <c r="CN86"/>
      <c r="CO86"/>
      <c r="CP86"/>
      <c r="CQ86"/>
      <c r="CR86"/>
      <c r="CS86"/>
      <c r="CT86"/>
      <c r="CU86"/>
      <c r="CV86"/>
      <c r="CW86"/>
      <c r="CX86"/>
      <c r="CY86"/>
    </row>
    <row r="87" spans="1:103" s="97" customFormat="1" ht="7.5" customHeight="1" hidden="1">
      <c r="A87" s="166">
        <v>72</v>
      </c>
      <c r="B87" s="101"/>
      <c r="C87" s="101"/>
      <c r="D87" s="101"/>
      <c r="E87" s="101"/>
      <c r="F87" s="135"/>
      <c r="G87" s="147"/>
      <c r="H87" s="147"/>
      <c r="I87" s="147"/>
      <c r="J87" s="147"/>
      <c r="K87" s="131"/>
      <c r="L87" s="176">
        <f t="shared" si="22"/>
      </c>
      <c r="M87" s="177">
        <f t="shared" si="21"/>
      </c>
      <c r="N87" s="168">
        <f ca="1" t="shared" si="23"/>
        <v>40129.72603587963</v>
      </c>
      <c r="O87" s="169">
        <f ca="1" t="shared" si="17"/>
        <v>40129.72603587963</v>
      </c>
      <c r="P87" s="169">
        <f ca="1" t="shared" si="18"/>
        <v>40129.72603587963</v>
      </c>
      <c r="Q87" s="169">
        <f ca="1" t="shared" si="19"/>
        <v>40129.72603587963</v>
      </c>
      <c r="R87" s="169">
        <f ca="1" t="shared" si="20"/>
        <v>40129.72603587963</v>
      </c>
      <c r="S87" s="101"/>
      <c r="T87" s="237"/>
      <c r="U87" s="237"/>
      <c r="V87" s="237"/>
      <c r="W87" s="237"/>
      <c r="X87" s="238"/>
      <c r="Y87" s="239"/>
      <c r="Z87" s="239"/>
      <c r="AA87" s="239"/>
      <c r="AB87" s="239"/>
      <c r="AC87" s="239"/>
      <c r="AD87" s="239"/>
      <c r="AE87" s="239"/>
      <c r="AF87" s="239"/>
      <c r="AG87" s="239"/>
      <c r="AH87" s="239"/>
      <c r="AI87" s="239"/>
      <c r="AJ87" s="239"/>
      <c r="AK87" s="239"/>
      <c r="AL87" s="239"/>
      <c r="AM87" s="98"/>
      <c r="AN87" s="100"/>
      <c r="AO87" s="293"/>
      <c r="AP87" s="165"/>
      <c r="AQ87" s="165"/>
      <c r="AR87" s="165"/>
      <c r="AS87" s="165"/>
      <c r="AT87" s="165"/>
      <c r="AU87" s="165"/>
      <c r="AV87" s="165"/>
      <c r="AW87" s="165"/>
      <c r="AX87" s="165"/>
      <c r="AY87" s="165"/>
      <c r="AZ87" s="165"/>
      <c r="BA87" s="165"/>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c r="CF87"/>
      <c r="CG87"/>
      <c r="CH87"/>
      <c r="CI87"/>
      <c r="CJ87"/>
      <c r="CK87"/>
      <c r="CL87"/>
      <c r="CM87"/>
      <c r="CN87"/>
      <c r="CO87"/>
      <c r="CP87"/>
      <c r="CQ87"/>
      <c r="CR87"/>
      <c r="CS87"/>
      <c r="CT87"/>
      <c r="CU87"/>
      <c r="CV87"/>
      <c r="CW87"/>
      <c r="CX87"/>
      <c r="CY87"/>
    </row>
    <row r="88" spans="1:103" s="97" customFormat="1" ht="7.5" customHeight="1" hidden="1">
      <c r="A88" s="166">
        <v>73</v>
      </c>
      <c r="B88" s="101"/>
      <c r="C88" s="101"/>
      <c r="D88" s="101"/>
      <c r="E88" s="101"/>
      <c r="F88" s="135"/>
      <c r="G88" s="147"/>
      <c r="H88" s="147"/>
      <c r="I88" s="147"/>
      <c r="J88" s="147"/>
      <c r="K88" s="131"/>
      <c r="L88" s="176">
        <f t="shared" si="22"/>
      </c>
      <c r="M88" s="177">
        <f t="shared" si="21"/>
      </c>
      <c r="N88" s="168">
        <f ca="1" t="shared" si="23"/>
        <v>40129.72603587963</v>
      </c>
      <c r="O88" s="169">
        <f ca="1" t="shared" si="17"/>
        <v>40129.72603587963</v>
      </c>
      <c r="P88" s="169">
        <f ca="1" t="shared" si="18"/>
        <v>40129.72603587963</v>
      </c>
      <c r="Q88" s="169">
        <f ca="1" t="shared" si="19"/>
        <v>40129.72603587963</v>
      </c>
      <c r="R88" s="169">
        <f ca="1" t="shared" si="20"/>
        <v>40129.72603587963</v>
      </c>
      <c r="S88" s="101"/>
      <c r="T88" s="237"/>
      <c r="U88" s="237"/>
      <c r="V88" s="237"/>
      <c r="W88" s="237"/>
      <c r="X88" s="238"/>
      <c r="Y88" s="239"/>
      <c r="Z88" s="239"/>
      <c r="AA88" s="239"/>
      <c r="AB88" s="239"/>
      <c r="AC88" s="239"/>
      <c r="AD88" s="239"/>
      <c r="AE88" s="239"/>
      <c r="AF88" s="239"/>
      <c r="AG88" s="239"/>
      <c r="AH88" s="239"/>
      <c r="AI88" s="239"/>
      <c r="AJ88" s="239"/>
      <c r="AK88" s="239"/>
      <c r="AL88" s="239"/>
      <c r="AM88" s="98"/>
      <c r="AN88" s="100"/>
      <c r="AO88" s="293"/>
      <c r="AP88" s="165"/>
      <c r="AQ88" s="165"/>
      <c r="AR88" s="165"/>
      <c r="AS88" s="165"/>
      <c r="AT88" s="165"/>
      <c r="AU88" s="165"/>
      <c r="AV88" s="165"/>
      <c r="AW88" s="165"/>
      <c r="AX88" s="165"/>
      <c r="AY88" s="165"/>
      <c r="AZ88" s="165"/>
      <c r="BA88" s="165"/>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c r="CF88"/>
      <c r="CG88"/>
      <c r="CH88"/>
      <c r="CI88"/>
      <c r="CJ88"/>
      <c r="CK88"/>
      <c r="CL88"/>
      <c r="CM88"/>
      <c r="CN88"/>
      <c r="CO88"/>
      <c r="CP88"/>
      <c r="CQ88"/>
      <c r="CR88"/>
      <c r="CS88"/>
      <c r="CT88"/>
      <c r="CU88"/>
      <c r="CV88"/>
      <c r="CW88"/>
      <c r="CX88"/>
      <c r="CY88"/>
    </row>
    <row r="89" spans="1:103" s="97" customFormat="1" ht="7.5" customHeight="1" hidden="1">
      <c r="A89" s="166">
        <v>74</v>
      </c>
      <c r="B89" s="101"/>
      <c r="C89" s="101"/>
      <c r="D89" s="101"/>
      <c r="E89" s="101"/>
      <c r="F89" s="135"/>
      <c r="G89" s="147"/>
      <c r="H89" s="147"/>
      <c r="I89" s="147"/>
      <c r="J89" s="147"/>
      <c r="K89" s="131"/>
      <c r="L89" s="176">
        <f t="shared" si="22"/>
      </c>
      <c r="M89" s="177">
        <f t="shared" si="21"/>
      </c>
      <c r="N89" s="168">
        <f ca="1" t="shared" si="23"/>
        <v>40129.72603587963</v>
      </c>
      <c r="O89" s="169">
        <f ca="1" t="shared" si="17"/>
        <v>40129.72603587963</v>
      </c>
      <c r="P89" s="169">
        <f ca="1" t="shared" si="18"/>
        <v>40129.72603587963</v>
      </c>
      <c r="Q89" s="169">
        <f ca="1" t="shared" si="19"/>
        <v>40129.72603587963</v>
      </c>
      <c r="R89" s="169">
        <f ca="1" t="shared" si="20"/>
        <v>40129.72603587963</v>
      </c>
      <c r="S89" s="101"/>
      <c r="T89" s="237"/>
      <c r="U89" s="237"/>
      <c r="V89" s="237"/>
      <c r="W89" s="237"/>
      <c r="X89" s="238"/>
      <c r="Y89" s="239"/>
      <c r="Z89" s="239"/>
      <c r="AA89" s="239"/>
      <c r="AB89" s="239"/>
      <c r="AC89" s="239"/>
      <c r="AD89" s="239"/>
      <c r="AE89" s="239"/>
      <c r="AF89" s="239"/>
      <c r="AG89" s="239"/>
      <c r="AH89" s="239"/>
      <c r="AI89" s="239"/>
      <c r="AJ89" s="239"/>
      <c r="AK89" s="239"/>
      <c r="AL89" s="239"/>
      <c r="AM89" s="98"/>
      <c r="AN89" s="100"/>
      <c r="AO89" s="293"/>
      <c r="AP89" s="165"/>
      <c r="AQ89" s="165"/>
      <c r="AR89" s="165"/>
      <c r="AS89" s="165"/>
      <c r="AT89" s="165"/>
      <c r="AU89" s="165"/>
      <c r="AV89" s="165"/>
      <c r="AW89" s="165"/>
      <c r="AX89" s="165"/>
      <c r="AY89" s="165"/>
      <c r="AZ89" s="165"/>
      <c r="BA89" s="165"/>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c r="CF89"/>
      <c r="CG89"/>
      <c r="CH89"/>
      <c r="CI89"/>
      <c r="CJ89"/>
      <c r="CK89"/>
      <c r="CL89"/>
      <c r="CM89"/>
      <c r="CN89"/>
      <c r="CO89"/>
      <c r="CP89"/>
      <c r="CQ89"/>
      <c r="CR89"/>
      <c r="CS89"/>
      <c r="CT89"/>
      <c r="CU89"/>
      <c r="CV89"/>
      <c r="CW89"/>
      <c r="CX89"/>
      <c r="CY89"/>
    </row>
    <row r="90" spans="1:103" s="97" customFormat="1" ht="7.5" customHeight="1" hidden="1">
      <c r="A90" s="166">
        <v>75</v>
      </c>
      <c r="B90" s="101"/>
      <c r="C90" s="101"/>
      <c r="D90" s="101"/>
      <c r="E90" s="101"/>
      <c r="F90" s="135"/>
      <c r="G90" s="147"/>
      <c r="H90" s="147"/>
      <c r="I90" s="147"/>
      <c r="J90" s="147"/>
      <c r="K90" s="131"/>
      <c r="L90" s="176">
        <f t="shared" si="22"/>
      </c>
      <c r="M90" s="177">
        <f t="shared" si="21"/>
      </c>
      <c r="N90" s="168">
        <f ca="1" t="shared" si="23"/>
        <v>40129.72603587963</v>
      </c>
      <c r="O90" s="169">
        <f ca="1" t="shared" si="17"/>
        <v>40129.72603587963</v>
      </c>
      <c r="P90" s="169">
        <f ca="1" t="shared" si="18"/>
        <v>40129.72603587963</v>
      </c>
      <c r="Q90" s="169">
        <f ca="1" t="shared" si="19"/>
        <v>40129.72603587963</v>
      </c>
      <c r="R90" s="169">
        <f ca="1" t="shared" si="20"/>
        <v>40129.72603587963</v>
      </c>
      <c r="S90" s="101"/>
      <c r="T90" s="237"/>
      <c r="U90" s="237"/>
      <c r="V90" s="237"/>
      <c r="W90" s="237"/>
      <c r="X90" s="238"/>
      <c r="Y90" s="239"/>
      <c r="Z90" s="239"/>
      <c r="AA90" s="239"/>
      <c r="AB90" s="239"/>
      <c r="AC90" s="239"/>
      <c r="AD90" s="239"/>
      <c r="AE90" s="239"/>
      <c r="AF90" s="239"/>
      <c r="AG90" s="239"/>
      <c r="AH90" s="239"/>
      <c r="AI90" s="239"/>
      <c r="AJ90" s="239"/>
      <c r="AK90" s="239"/>
      <c r="AL90" s="239"/>
      <c r="AM90" s="98"/>
      <c r="AN90" s="100"/>
      <c r="AO90" s="293"/>
      <c r="AP90" s="165"/>
      <c r="AQ90" s="165"/>
      <c r="AR90" s="165"/>
      <c r="AS90" s="165"/>
      <c r="AT90" s="165"/>
      <c r="AU90" s="165"/>
      <c r="AV90" s="165"/>
      <c r="AW90" s="165"/>
      <c r="AX90" s="165"/>
      <c r="AY90" s="165"/>
      <c r="AZ90" s="165"/>
      <c r="BA90" s="165"/>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c r="CF90"/>
      <c r="CG90"/>
      <c r="CH90"/>
      <c r="CI90"/>
      <c r="CJ90"/>
      <c r="CK90"/>
      <c r="CL90"/>
      <c r="CM90"/>
      <c r="CN90"/>
      <c r="CO90"/>
      <c r="CP90"/>
      <c r="CQ90"/>
      <c r="CR90"/>
      <c r="CS90"/>
      <c r="CT90"/>
      <c r="CU90"/>
      <c r="CV90"/>
      <c r="CW90"/>
      <c r="CX90"/>
      <c r="CY90"/>
    </row>
    <row r="91" spans="1:103" s="97" customFormat="1" ht="7.5" customHeight="1" hidden="1">
      <c r="A91" s="166">
        <v>76</v>
      </c>
      <c r="B91" s="101"/>
      <c r="C91" s="101"/>
      <c r="D91" s="101"/>
      <c r="E91" s="101"/>
      <c r="F91" s="135"/>
      <c r="G91" s="147"/>
      <c r="H91" s="147"/>
      <c r="I91" s="147"/>
      <c r="J91" s="147"/>
      <c r="K91" s="131"/>
      <c r="L91" s="176">
        <f t="shared" si="22"/>
      </c>
      <c r="M91" s="177">
        <f t="shared" si="21"/>
      </c>
      <c r="N91" s="168">
        <f ca="1" t="shared" si="23"/>
        <v>40129.72603587963</v>
      </c>
      <c r="O91" s="169">
        <f ca="1" t="shared" si="17"/>
        <v>40129.72603587963</v>
      </c>
      <c r="P91" s="169">
        <f ca="1" t="shared" si="18"/>
        <v>40129.72603587963</v>
      </c>
      <c r="Q91" s="169">
        <f ca="1" t="shared" si="19"/>
        <v>40129.72603587963</v>
      </c>
      <c r="R91" s="169">
        <f ca="1" t="shared" si="20"/>
        <v>40129.72603587963</v>
      </c>
      <c r="S91" s="101"/>
      <c r="T91" s="237"/>
      <c r="U91" s="237"/>
      <c r="V91" s="237"/>
      <c r="W91" s="237"/>
      <c r="X91" s="238"/>
      <c r="Y91" s="239"/>
      <c r="Z91" s="239"/>
      <c r="AA91" s="239"/>
      <c r="AB91" s="239"/>
      <c r="AC91" s="239"/>
      <c r="AD91" s="239"/>
      <c r="AE91" s="239"/>
      <c r="AF91" s="239"/>
      <c r="AG91" s="239"/>
      <c r="AH91" s="239"/>
      <c r="AI91" s="239"/>
      <c r="AJ91" s="239"/>
      <c r="AK91" s="239"/>
      <c r="AL91" s="239"/>
      <c r="AM91" s="98"/>
      <c r="AN91" s="100"/>
      <c r="AO91" s="293"/>
      <c r="AP91" s="165"/>
      <c r="AQ91" s="165"/>
      <c r="AR91" s="165"/>
      <c r="AS91" s="165"/>
      <c r="AT91" s="165"/>
      <c r="AU91" s="165"/>
      <c r="AV91" s="165"/>
      <c r="AW91" s="165"/>
      <c r="AX91" s="165"/>
      <c r="AY91" s="165"/>
      <c r="AZ91" s="165"/>
      <c r="BA91" s="165"/>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c r="CF91"/>
      <c r="CG91"/>
      <c r="CH91"/>
      <c r="CI91"/>
      <c r="CJ91"/>
      <c r="CK91"/>
      <c r="CL91"/>
      <c r="CM91"/>
      <c r="CN91"/>
      <c r="CO91"/>
      <c r="CP91"/>
      <c r="CQ91"/>
      <c r="CR91"/>
      <c r="CS91"/>
      <c r="CT91"/>
      <c r="CU91"/>
      <c r="CV91"/>
      <c r="CW91"/>
      <c r="CX91"/>
      <c r="CY91"/>
    </row>
    <row r="92" spans="1:103" s="97" customFormat="1" ht="7.5" customHeight="1" hidden="1">
      <c r="A92" s="166">
        <v>77</v>
      </c>
      <c r="B92" s="101"/>
      <c r="C92" s="101"/>
      <c r="D92" s="101"/>
      <c r="E92" s="101"/>
      <c r="F92" s="135"/>
      <c r="G92" s="147"/>
      <c r="H92" s="147"/>
      <c r="I92" s="147"/>
      <c r="J92" s="147"/>
      <c r="K92" s="131"/>
      <c r="L92" s="176">
        <f t="shared" si="22"/>
      </c>
      <c r="M92" s="177">
        <f t="shared" si="21"/>
      </c>
      <c r="N92" s="168">
        <f ca="1" t="shared" si="23"/>
        <v>40129.72603587963</v>
      </c>
      <c r="O92" s="169">
        <f ca="1" t="shared" si="17"/>
        <v>40129.72603587963</v>
      </c>
      <c r="P92" s="169">
        <f ca="1" t="shared" si="18"/>
        <v>40129.72603587963</v>
      </c>
      <c r="Q92" s="169">
        <f ca="1" t="shared" si="19"/>
        <v>40129.72603587963</v>
      </c>
      <c r="R92" s="169">
        <f ca="1" t="shared" si="20"/>
        <v>40129.72603587963</v>
      </c>
      <c r="S92" s="101"/>
      <c r="T92" s="237"/>
      <c r="U92" s="237"/>
      <c r="V92" s="237"/>
      <c r="W92" s="237"/>
      <c r="X92" s="238"/>
      <c r="Y92" s="239"/>
      <c r="Z92" s="239"/>
      <c r="AA92" s="239"/>
      <c r="AB92" s="239"/>
      <c r="AC92" s="239"/>
      <c r="AD92" s="239"/>
      <c r="AE92" s="239"/>
      <c r="AF92" s="239"/>
      <c r="AG92" s="239"/>
      <c r="AH92" s="239"/>
      <c r="AI92" s="239"/>
      <c r="AJ92" s="239"/>
      <c r="AK92" s="239"/>
      <c r="AL92" s="239"/>
      <c r="AM92" s="98"/>
      <c r="AN92" s="100"/>
      <c r="AO92" s="293"/>
      <c r="AP92" s="165"/>
      <c r="AQ92" s="165"/>
      <c r="AR92" s="165"/>
      <c r="AS92" s="165"/>
      <c r="AT92" s="165"/>
      <c r="AU92" s="165"/>
      <c r="AV92" s="165"/>
      <c r="AW92" s="165"/>
      <c r="AX92" s="165"/>
      <c r="AY92" s="165"/>
      <c r="AZ92" s="165"/>
      <c r="BA92" s="165"/>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c r="CF92"/>
      <c r="CG92"/>
      <c r="CH92"/>
      <c r="CI92"/>
      <c r="CJ92"/>
      <c r="CK92"/>
      <c r="CL92"/>
      <c r="CM92"/>
      <c r="CN92"/>
      <c r="CO92"/>
      <c r="CP92"/>
      <c r="CQ92"/>
      <c r="CR92"/>
      <c r="CS92"/>
      <c r="CT92"/>
      <c r="CU92"/>
      <c r="CV92"/>
      <c r="CW92"/>
      <c r="CX92"/>
      <c r="CY92"/>
    </row>
    <row r="93" spans="1:103" s="97" customFormat="1" ht="7.5" customHeight="1" hidden="1">
      <c r="A93" s="166">
        <v>78</v>
      </c>
      <c r="B93" s="101"/>
      <c r="C93" s="101"/>
      <c r="D93" s="101"/>
      <c r="E93" s="101"/>
      <c r="F93" s="135"/>
      <c r="G93" s="147"/>
      <c r="H93" s="147"/>
      <c r="I93" s="147"/>
      <c r="J93" s="147"/>
      <c r="K93" s="131"/>
      <c r="L93" s="176">
        <f t="shared" si="22"/>
      </c>
      <c r="M93" s="177">
        <f t="shared" si="21"/>
      </c>
      <c r="N93" s="168">
        <f ca="1" t="shared" si="23"/>
        <v>40129.72603587963</v>
      </c>
      <c r="O93" s="169">
        <f ca="1" t="shared" si="17"/>
        <v>40129.72603587963</v>
      </c>
      <c r="P93" s="169">
        <f ca="1" t="shared" si="18"/>
        <v>40129.72603587963</v>
      </c>
      <c r="Q93" s="169">
        <f ca="1" t="shared" si="19"/>
        <v>40129.72603587963</v>
      </c>
      <c r="R93" s="169">
        <f ca="1" t="shared" si="20"/>
        <v>40129.72603587963</v>
      </c>
      <c r="S93" s="101"/>
      <c r="T93" s="237"/>
      <c r="U93" s="237"/>
      <c r="V93" s="237"/>
      <c r="W93" s="237"/>
      <c r="X93" s="238"/>
      <c r="Y93" s="239"/>
      <c r="Z93" s="239"/>
      <c r="AA93" s="239"/>
      <c r="AB93" s="239"/>
      <c r="AC93" s="239"/>
      <c r="AD93" s="239"/>
      <c r="AE93" s="239"/>
      <c r="AF93" s="239"/>
      <c r="AG93" s="239"/>
      <c r="AH93" s="239"/>
      <c r="AI93" s="239"/>
      <c r="AJ93" s="239"/>
      <c r="AK93" s="239"/>
      <c r="AL93" s="239"/>
      <c r="AM93" s="98"/>
      <c r="AN93" s="100"/>
      <c r="AO93" s="293"/>
      <c r="AP93" s="165"/>
      <c r="AQ93" s="165"/>
      <c r="AR93" s="165"/>
      <c r="AS93" s="165"/>
      <c r="AT93" s="165"/>
      <c r="AU93" s="165"/>
      <c r="AV93" s="165"/>
      <c r="AW93" s="165"/>
      <c r="AX93" s="165"/>
      <c r="AY93" s="165"/>
      <c r="AZ93" s="165"/>
      <c r="BA93" s="165"/>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c r="CF93"/>
      <c r="CG93"/>
      <c r="CH93"/>
      <c r="CI93"/>
      <c r="CJ93"/>
      <c r="CK93"/>
      <c r="CL93"/>
      <c r="CM93"/>
      <c r="CN93"/>
      <c r="CO93"/>
      <c r="CP93"/>
      <c r="CQ93"/>
      <c r="CR93"/>
      <c r="CS93"/>
      <c r="CT93"/>
      <c r="CU93"/>
      <c r="CV93"/>
      <c r="CW93"/>
      <c r="CX93"/>
      <c r="CY93"/>
    </row>
    <row r="94" spans="1:103" s="97" customFormat="1" ht="7.5" customHeight="1" hidden="1">
      <c r="A94" s="166">
        <v>79</v>
      </c>
      <c r="B94" s="101"/>
      <c r="C94" s="101"/>
      <c r="D94" s="101"/>
      <c r="E94" s="101"/>
      <c r="F94" s="135"/>
      <c r="G94" s="147"/>
      <c r="H94" s="147"/>
      <c r="I94" s="147"/>
      <c r="J94" s="147"/>
      <c r="K94" s="131"/>
      <c r="L94" s="176">
        <f t="shared" si="22"/>
      </c>
      <c r="M94" s="177">
        <f t="shared" si="21"/>
      </c>
      <c r="N94" s="168">
        <f ca="1" t="shared" si="23"/>
        <v>40129.72603587963</v>
      </c>
      <c r="O94" s="169">
        <f ca="1" t="shared" si="17"/>
        <v>40129.72603587963</v>
      </c>
      <c r="P94" s="169">
        <f ca="1" t="shared" si="18"/>
        <v>40129.72603587963</v>
      </c>
      <c r="Q94" s="169">
        <f ca="1" t="shared" si="19"/>
        <v>40129.72603587963</v>
      </c>
      <c r="R94" s="169">
        <f ca="1" t="shared" si="20"/>
        <v>40129.72603587963</v>
      </c>
      <c r="S94" s="101"/>
      <c r="T94" s="237"/>
      <c r="U94" s="237"/>
      <c r="V94" s="237"/>
      <c r="W94" s="237"/>
      <c r="X94" s="238"/>
      <c r="Y94" s="239"/>
      <c r="Z94" s="239"/>
      <c r="AA94" s="239"/>
      <c r="AB94" s="239"/>
      <c r="AC94" s="239"/>
      <c r="AD94" s="239"/>
      <c r="AE94" s="239"/>
      <c r="AF94" s="239"/>
      <c r="AG94" s="239"/>
      <c r="AH94" s="239"/>
      <c r="AI94" s="239"/>
      <c r="AJ94" s="239"/>
      <c r="AK94" s="239"/>
      <c r="AL94" s="239"/>
      <c r="AM94" s="98"/>
      <c r="AN94" s="100"/>
      <c r="AO94" s="293"/>
      <c r="AP94" s="165"/>
      <c r="AQ94" s="165"/>
      <c r="AR94" s="165"/>
      <c r="AS94" s="165"/>
      <c r="AT94" s="165"/>
      <c r="AU94" s="165"/>
      <c r="AV94" s="165"/>
      <c r="AW94" s="165"/>
      <c r="AX94" s="165"/>
      <c r="AY94" s="165"/>
      <c r="AZ94" s="165"/>
      <c r="BA94" s="165"/>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c r="CF94"/>
      <c r="CG94"/>
      <c r="CH94"/>
      <c r="CI94"/>
      <c r="CJ94"/>
      <c r="CK94"/>
      <c r="CL94"/>
      <c r="CM94"/>
      <c r="CN94"/>
      <c r="CO94"/>
      <c r="CP94"/>
      <c r="CQ94"/>
      <c r="CR94"/>
      <c r="CS94"/>
      <c r="CT94"/>
      <c r="CU94"/>
      <c r="CV94"/>
      <c r="CW94"/>
      <c r="CX94"/>
      <c r="CY94"/>
    </row>
    <row r="95" spans="1:103" s="97" customFormat="1" ht="7.5" customHeight="1" hidden="1">
      <c r="A95" s="166">
        <v>80</v>
      </c>
      <c r="B95" s="101"/>
      <c r="C95" s="101"/>
      <c r="D95" s="101"/>
      <c r="E95" s="101"/>
      <c r="F95" s="135"/>
      <c r="G95" s="147"/>
      <c r="H95" s="147"/>
      <c r="I95" s="147"/>
      <c r="J95" s="147"/>
      <c r="K95" s="131"/>
      <c r="L95" s="176">
        <f t="shared" si="22"/>
      </c>
      <c r="M95" s="177">
        <f t="shared" si="21"/>
      </c>
      <c r="N95" s="168">
        <f ca="1" t="shared" si="23"/>
        <v>40129.72603587963</v>
      </c>
      <c r="O95" s="169">
        <f ca="1" t="shared" si="17"/>
        <v>40129.72603587963</v>
      </c>
      <c r="P95" s="169">
        <f ca="1" t="shared" si="18"/>
        <v>40129.72603587963</v>
      </c>
      <c r="Q95" s="169">
        <f ca="1" t="shared" si="19"/>
        <v>40129.72603587963</v>
      </c>
      <c r="R95" s="169">
        <f ca="1" t="shared" si="20"/>
        <v>40129.72603587963</v>
      </c>
      <c r="S95" s="101"/>
      <c r="T95" s="237"/>
      <c r="U95" s="237"/>
      <c r="V95" s="237"/>
      <c r="W95" s="237"/>
      <c r="X95" s="238"/>
      <c r="Y95" s="239"/>
      <c r="Z95" s="239"/>
      <c r="AA95" s="239"/>
      <c r="AB95" s="239"/>
      <c r="AC95" s="239"/>
      <c r="AD95" s="239"/>
      <c r="AE95" s="239"/>
      <c r="AF95" s="239"/>
      <c r="AG95" s="239"/>
      <c r="AH95" s="239"/>
      <c r="AI95" s="239"/>
      <c r="AJ95" s="239"/>
      <c r="AK95" s="239"/>
      <c r="AL95" s="239"/>
      <c r="AM95" s="98"/>
      <c r="AN95" s="100"/>
      <c r="AO95" s="293"/>
      <c r="AP95" s="165"/>
      <c r="AQ95" s="165"/>
      <c r="AR95" s="165"/>
      <c r="AS95" s="165"/>
      <c r="AT95" s="165"/>
      <c r="AU95" s="165"/>
      <c r="AV95" s="165"/>
      <c r="AW95" s="165"/>
      <c r="AX95" s="165"/>
      <c r="AY95" s="165"/>
      <c r="AZ95" s="165"/>
      <c r="BA95" s="165"/>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c r="CF95"/>
      <c r="CG95"/>
      <c r="CH95"/>
      <c r="CI95"/>
      <c r="CJ95"/>
      <c r="CK95"/>
      <c r="CL95"/>
      <c r="CM95"/>
      <c r="CN95"/>
      <c r="CO95"/>
      <c r="CP95"/>
      <c r="CQ95"/>
      <c r="CR95"/>
      <c r="CS95"/>
      <c r="CT95"/>
      <c r="CU95"/>
      <c r="CV95"/>
      <c r="CW95"/>
      <c r="CX95"/>
      <c r="CY95"/>
    </row>
    <row r="96" spans="1:103" s="97" customFormat="1" ht="7.5" customHeight="1" hidden="1">
      <c r="A96" s="166">
        <v>81</v>
      </c>
      <c r="B96" s="101"/>
      <c r="C96" s="101"/>
      <c r="D96" s="101"/>
      <c r="E96" s="101"/>
      <c r="F96" s="135"/>
      <c r="G96" s="147"/>
      <c r="H96" s="147"/>
      <c r="I96" s="147"/>
      <c r="J96" s="147"/>
      <c r="K96" s="131"/>
      <c r="L96" s="176">
        <f t="shared" si="22"/>
      </c>
      <c r="M96" s="177">
        <f t="shared" si="21"/>
      </c>
      <c r="N96" s="168">
        <f ca="1" t="shared" si="23"/>
        <v>40129.72603587963</v>
      </c>
      <c r="O96" s="169">
        <f ca="1" t="shared" si="17"/>
        <v>40129.72603587963</v>
      </c>
      <c r="P96" s="169">
        <f ca="1" t="shared" si="18"/>
        <v>40129.72603587963</v>
      </c>
      <c r="Q96" s="169">
        <f ca="1" t="shared" si="19"/>
        <v>40129.72603587963</v>
      </c>
      <c r="R96" s="169">
        <f ca="1" t="shared" si="20"/>
        <v>40129.72603587963</v>
      </c>
      <c r="S96" s="101"/>
      <c r="T96" s="237"/>
      <c r="U96" s="237"/>
      <c r="V96" s="237"/>
      <c r="W96" s="237"/>
      <c r="X96" s="238"/>
      <c r="Y96" s="239"/>
      <c r="Z96" s="239"/>
      <c r="AA96" s="239"/>
      <c r="AB96" s="239"/>
      <c r="AC96" s="239"/>
      <c r="AD96" s="239"/>
      <c r="AE96" s="239"/>
      <c r="AF96" s="239"/>
      <c r="AG96" s="239"/>
      <c r="AH96" s="239"/>
      <c r="AI96" s="239"/>
      <c r="AJ96" s="239"/>
      <c r="AK96" s="239"/>
      <c r="AL96" s="239"/>
      <c r="AM96" s="98"/>
      <c r="AN96" s="100"/>
      <c r="AO96" s="293"/>
      <c r="AP96" s="165"/>
      <c r="AQ96" s="165"/>
      <c r="AR96" s="165"/>
      <c r="AS96" s="165"/>
      <c r="AT96" s="165"/>
      <c r="AU96" s="165"/>
      <c r="AV96" s="165"/>
      <c r="AW96" s="165"/>
      <c r="AX96" s="165"/>
      <c r="AY96" s="165"/>
      <c r="AZ96" s="165"/>
      <c r="BA96" s="165"/>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c r="CF96"/>
      <c r="CG96"/>
      <c r="CH96"/>
      <c r="CI96"/>
      <c r="CJ96"/>
      <c r="CK96"/>
      <c r="CL96"/>
      <c r="CM96"/>
      <c r="CN96"/>
      <c r="CO96"/>
      <c r="CP96"/>
      <c r="CQ96"/>
      <c r="CR96"/>
      <c r="CS96"/>
      <c r="CT96"/>
      <c r="CU96"/>
      <c r="CV96"/>
      <c r="CW96"/>
      <c r="CX96"/>
      <c r="CY96"/>
    </row>
    <row r="97" spans="1:103" s="97" customFormat="1" ht="7.5" customHeight="1" hidden="1">
      <c r="A97" s="166">
        <v>82</v>
      </c>
      <c r="B97" s="101"/>
      <c r="C97" s="101"/>
      <c r="D97" s="101"/>
      <c r="E97" s="101"/>
      <c r="F97" s="135"/>
      <c r="G97" s="147"/>
      <c r="H97" s="147"/>
      <c r="I97" s="147"/>
      <c r="J97" s="147"/>
      <c r="K97" s="131"/>
      <c r="L97" s="176">
        <f t="shared" si="22"/>
      </c>
      <c r="M97" s="177">
        <f t="shared" si="21"/>
      </c>
      <c r="N97" s="168">
        <f ca="1" t="shared" si="23"/>
        <v>40129.72603587963</v>
      </c>
      <c r="O97" s="169">
        <f ca="1" t="shared" si="17"/>
        <v>40129.72603587963</v>
      </c>
      <c r="P97" s="169">
        <f ca="1" t="shared" si="18"/>
        <v>40129.72603587963</v>
      </c>
      <c r="Q97" s="169">
        <f ca="1" t="shared" si="19"/>
        <v>40129.72603587963</v>
      </c>
      <c r="R97" s="169">
        <f ca="1" t="shared" si="20"/>
        <v>40129.72603587963</v>
      </c>
      <c r="S97" s="101"/>
      <c r="T97" s="237"/>
      <c r="U97" s="237"/>
      <c r="V97" s="237"/>
      <c r="W97" s="237"/>
      <c r="X97" s="238"/>
      <c r="Y97" s="239"/>
      <c r="Z97" s="239"/>
      <c r="AA97" s="239"/>
      <c r="AB97" s="239"/>
      <c r="AC97" s="239"/>
      <c r="AD97" s="239"/>
      <c r="AE97" s="239"/>
      <c r="AF97" s="239"/>
      <c r="AG97" s="239"/>
      <c r="AH97" s="239"/>
      <c r="AI97" s="239"/>
      <c r="AJ97" s="239"/>
      <c r="AK97" s="239"/>
      <c r="AL97" s="239"/>
      <c r="AM97" s="98"/>
      <c r="AN97" s="100"/>
      <c r="AO97" s="293"/>
      <c r="AP97" s="165"/>
      <c r="AQ97" s="165"/>
      <c r="AR97" s="165"/>
      <c r="AS97" s="165"/>
      <c r="AT97" s="165"/>
      <c r="AU97" s="165"/>
      <c r="AV97" s="165"/>
      <c r="AW97" s="165"/>
      <c r="AX97" s="165"/>
      <c r="AY97" s="165"/>
      <c r="AZ97" s="165"/>
      <c r="BA97" s="165"/>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c r="CF97"/>
      <c r="CG97"/>
      <c r="CH97"/>
      <c r="CI97"/>
      <c r="CJ97"/>
      <c r="CK97"/>
      <c r="CL97"/>
      <c r="CM97"/>
      <c r="CN97"/>
      <c r="CO97"/>
      <c r="CP97"/>
      <c r="CQ97"/>
      <c r="CR97"/>
      <c r="CS97"/>
      <c r="CT97"/>
      <c r="CU97"/>
      <c r="CV97"/>
      <c r="CW97"/>
      <c r="CX97"/>
      <c r="CY97"/>
    </row>
    <row r="98" spans="1:103" s="97" customFormat="1" ht="7.5" customHeight="1" hidden="1">
      <c r="A98" s="166">
        <v>83</v>
      </c>
      <c r="C98" s="101"/>
      <c r="D98" s="101"/>
      <c r="E98" s="101"/>
      <c r="F98" s="135"/>
      <c r="G98" s="147"/>
      <c r="H98" s="147"/>
      <c r="I98" s="147"/>
      <c r="J98" s="147"/>
      <c r="K98" s="131"/>
      <c r="L98" s="176">
        <f t="shared" si="22"/>
      </c>
      <c r="M98" s="177">
        <f t="shared" si="21"/>
      </c>
      <c r="N98" s="168">
        <f ca="1" t="shared" si="23"/>
        <v>40129.72603587963</v>
      </c>
      <c r="O98" s="169">
        <f ca="1" t="shared" si="17"/>
        <v>40129.72603587963</v>
      </c>
      <c r="P98" s="169">
        <f ca="1" t="shared" si="18"/>
        <v>40129.72603587963</v>
      </c>
      <c r="Q98" s="169">
        <f ca="1" t="shared" si="19"/>
        <v>40129.72603587963</v>
      </c>
      <c r="R98" s="169">
        <f ca="1" t="shared" si="20"/>
        <v>40129.72603587963</v>
      </c>
      <c r="S98" s="101"/>
      <c r="T98" s="237"/>
      <c r="U98" s="237"/>
      <c r="V98" s="237"/>
      <c r="W98" s="237"/>
      <c r="X98" s="238"/>
      <c r="Y98" s="239"/>
      <c r="Z98" s="239"/>
      <c r="AA98" s="239"/>
      <c r="AB98" s="239"/>
      <c r="AC98" s="239"/>
      <c r="AD98" s="239"/>
      <c r="AE98" s="239"/>
      <c r="AF98" s="239"/>
      <c r="AG98" s="239"/>
      <c r="AH98" s="239"/>
      <c r="AI98" s="239"/>
      <c r="AJ98" s="239"/>
      <c r="AK98" s="239"/>
      <c r="AL98" s="239"/>
      <c r="AM98" s="98"/>
      <c r="AN98" s="100"/>
      <c r="AO98" s="293"/>
      <c r="AP98" s="165"/>
      <c r="AQ98" s="165"/>
      <c r="AR98" s="165"/>
      <c r="AS98" s="165"/>
      <c r="AT98" s="165"/>
      <c r="AU98" s="165"/>
      <c r="AV98" s="165"/>
      <c r="AW98" s="165"/>
      <c r="AX98" s="165"/>
      <c r="AY98" s="165"/>
      <c r="AZ98" s="165"/>
      <c r="BA98" s="165"/>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c r="CF98"/>
      <c r="CG98"/>
      <c r="CH98"/>
      <c r="CI98"/>
      <c r="CJ98"/>
      <c r="CK98"/>
      <c r="CL98"/>
      <c r="CM98"/>
      <c r="CN98"/>
      <c r="CO98"/>
      <c r="CP98"/>
      <c r="CQ98"/>
      <c r="CR98"/>
      <c r="CS98"/>
      <c r="CT98"/>
      <c r="CU98"/>
      <c r="CV98"/>
      <c r="CW98"/>
      <c r="CX98"/>
      <c r="CY98"/>
    </row>
    <row r="99" spans="1:103" s="97" customFormat="1" ht="7.5" customHeight="1" hidden="1">
      <c r="A99" s="166">
        <v>84</v>
      </c>
      <c r="C99" s="101"/>
      <c r="D99" s="101"/>
      <c r="E99" s="101"/>
      <c r="F99" s="135"/>
      <c r="G99" s="147"/>
      <c r="H99" s="147"/>
      <c r="I99" s="147"/>
      <c r="J99" s="147"/>
      <c r="K99" s="131"/>
      <c r="L99" s="176">
        <f t="shared" si="22"/>
      </c>
      <c r="M99" s="177">
        <f t="shared" si="21"/>
      </c>
      <c r="N99" s="168">
        <f ca="1" t="shared" si="23"/>
        <v>40129.72603587963</v>
      </c>
      <c r="O99" s="169">
        <f ca="1" t="shared" si="17"/>
        <v>40129.72603587963</v>
      </c>
      <c r="P99" s="169">
        <f ca="1" t="shared" si="18"/>
        <v>40129.72603587963</v>
      </c>
      <c r="Q99" s="169">
        <f ca="1" t="shared" si="19"/>
        <v>40129.72603587963</v>
      </c>
      <c r="R99" s="169">
        <f ca="1" t="shared" si="20"/>
        <v>40129.72603587963</v>
      </c>
      <c r="S99" s="101"/>
      <c r="T99" s="237"/>
      <c r="U99" s="237"/>
      <c r="V99" s="237"/>
      <c r="W99" s="237"/>
      <c r="X99" s="238"/>
      <c r="Y99" s="239"/>
      <c r="Z99" s="239"/>
      <c r="AA99" s="239"/>
      <c r="AB99" s="239"/>
      <c r="AC99" s="239"/>
      <c r="AD99" s="239"/>
      <c r="AE99" s="239"/>
      <c r="AF99" s="239"/>
      <c r="AG99" s="239"/>
      <c r="AH99" s="239"/>
      <c r="AI99" s="239"/>
      <c r="AJ99" s="239"/>
      <c r="AK99" s="239"/>
      <c r="AL99" s="239"/>
      <c r="AM99" s="98"/>
      <c r="AN99" s="100"/>
      <c r="AO99" s="293"/>
      <c r="AP99" s="165"/>
      <c r="AQ99" s="165"/>
      <c r="AR99" s="165"/>
      <c r="AS99" s="165"/>
      <c r="AT99" s="165"/>
      <c r="AU99" s="165"/>
      <c r="AV99" s="165"/>
      <c r="AW99" s="165"/>
      <c r="AX99" s="165"/>
      <c r="AY99" s="165"/>
      <c r="AZ99" s="165"/>
      <c r="BA99" s="165"/>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c r="CF99"/>
      <c r="CG99"/>
      <c r="CH99"/>
      <c r="CI99"/>
      <c r="CJ99"/>
      <c r="CK99"/>
      <c r="CL99"/>
      <c r="CM99"/>
      <c r="CN99"/>
      <c r="CO99"/>
      <c r="CP99"/>
      <c r="CQ99"/>
      <c r="CR99"/>
      <c r="CS99"/>
      <c r="CT99"/>
      <c r="CU99"/>
      <c r="CV99"/>
      <c r="CW99"/>
      <c r="CX99"/>
      <c r="CY99"/>
    </row>
    <row r="100" spans="1:103" s="97" customFormat="1" ht="7.5" customHeight="1" hidden="1">
      <c r="A100" s="166">
        <v>85</v>
      </c>
      <c r="C100" s="101"/>
      <c r="D100" s="101"/>
      <c r="E100" s="101"/>
      <c r="F100" s="135"/>
      <c r="G100" s="147"/>
      <c r="H100" s="147"/>
      <c r="I100" s="147"/>
      <c r="J100" s="147"/>
      <c r="K100" s="131"/>
      <c r="L100" s="176">
        <f t="shared" si="22"/>
      </c>
      <c r="M100" s="177">
        <f t="shared" si="21"/>
      </c>
      <c r="N100" s="168">
        <f ca="1" t="shared" si="23"/>
        <v>40129.72603587963</v>
      </c>
      <c r="O100" s="169">
        <f ca="1" t="shared" si="17"/>
        <v>40129.72603587963</v>
      </c>
      <c r="P100" s="169">
        <f ca="1" t="shared" si="18"/>
        <v>40129.72603587963</v>
      </c>
      <c r="Q100" s="169">
        <f ca="1" t="shared" si="19"/>
        <v>40129.72603587963</v>
      </c>
      <c r="R100" s="169">
        <f ca="1" t="shared" si="20"/>
        <v>40129.72603587963</v>
      </c>
      <c r="S100" s="101"/>
      <c r="T100" s="237"/>
      <c r="U100" s="237"/>
      <c r="V100" s="237"/>
      <c r="W100" s="237"/>
      <c r="X100" s="238"/>
      <c r="Y100" s="239"/>
      <c r="Z100" s="239"/>
      <c r="AA100" s="239"/>
      <c r="AB100" s="239"/>
      <c r="AC100" s="239"/>
      <c r="AD100" s="239"/>
      <c r="AE100" s="239"/>
      <c r="AF100" s="239"/>
      <c r="AG100" s="239"/>
      <c r="AH100" s="239"/>
      <c r="AI100" s="239"/>
      <c r="AJ100" s="239"/>
      <c r="AK100" s="239"/>
      <c r="AL100" s="239"/>
      <c r="AM100" s="98"/>
      <c r="AN100" s="100"/>
      <c r="AO100" s="293"/>
      <c r="AP100" s="165"/>
      <c r="AQ100" s="165"/>
      <c r="AR100" s="165"/>
      <c r="AS100" s="165"/>
      <c r="AT100" s="165"/>
      <c r="AU100" s="165"/>
      <c r="AV100" s="165"/>
      <c r="AW100" s="165"/>
      <c r="AX100" s="165"/>
      <c r="AY100" s="165"/>
      <c r="AZ100" s="165"/>
      <c r="BA100" s="165"/>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c r="CF100"/>
      <c r="CG100"/>
      <c r="CH100"/>
      <c r="CI100"/>
      <c r="CJ100"/>
      <c r="CK100"/>
      <c r="CL100"/>
      <c r="CM100"/>
      <c r="CN100"/>
      <c r="CO100"/>
      <c r="CP100"/>
      <c r="CQ100"/>
      <c r="CR100"/>
      <c r="CS100"/>
      <c r="CT100"/>
      <c r="CU100"/>
      <c r="CV100"/>
      <c r="CW100"/>
      <c r="CX100"/>
      <c r="CY100"/>
    </row>
    <row r="101" spans="1:103" s="97" customFormat="1" ht="7.5" customHeight="1" hidden="1">
      <c r="A101" s="166">
        <v>86</v>
      </c>
      <c r="C101" s="101"/>
      <c r="D101" s="101"/>
      <c r="E101" s="101"/>
      <c r="F101" s="135"/>
      <c r="G101" s="147"/>
      <c r="H101" s="147"/>
      <c r="I101" s="147"/>
      <c r="J101" s="147"/>
      <c r="K101" s="131"/>
      <c r="L101" s="176">
        <f t="shared" si="22"/>
      </c>
      <c r="M101" s="177">
        <f t="shared" si="21"/>
      </c>
      <c r="N101" s="168">
        <f ca="1" t="shared" si="23"/>
        <v>40129.72603587963</v>
      </c>
      <c r="O101" s="169">
        <f ca="1" t="shared" si="17"/>
        <v>40129.72603587963</v>
      </c>
      <c r="P101" s="169">
        <f ca="1" t="shared" si="18"/>
        <v>40129.72603587963</v>
      </c>
      <c r="Q101" s="169">
        <f ca="1" t="shared" si="19"/>
        <v>40129.72603587963</v>
      </c>
      <c r="R101" s="169">
        <f ca="1" t="shared" si="20"/>
        <v>40129.72603587963</v>
      </c>
      <c r="S101" s="101"/>
      <c r="T101" s="237"/>
      <c r="U101" s="237"/>
      <c r="V101" s="237"/>
      <c r="W101" s="237"/>
      <c r="X101" s="238"/>
      <c r="Y101" s="239"/>
      <c r="Z101" s="239"/>
      <c r="AA101" s="239"/>
      <c r="AB101" s="239"/>
      <c r="AC101" s="239"/>
      <c r="AD101" s="239"/>
      <c r="AE101" s="239"/>
      <c r="AF101" s="239"/>
      <c r="AG101" s="239"/>
      <c r="AH101" s="239"/>
      <c r="AI101" s="239"/>
      <c r="AJ101" s="239"/>
      <c r="AK101" s="239"/>
      <c r="AL101" s="239"/>
      <c r="AM101" s="98"/>
      <c r="AN101" s="100"/>
      <c r="AO101" s="293"/>
      <c r="AP101" s="165"/>
      <c r="AQ101" s="165"/>
      <c r="AR101" s="165"/>
      <c r="AS101" s="165"/>
      <c r="AT101" s="165"/>
      <c r="AU101" s="165"/>
      <c r="AV101" s="165"/>
      <c r="AW101" s="165"/>
      <c r="AX101" s="165"/>
      <c r="AY101" s="165"/>
      <c r="AZ101" s="165"/>
      <c r="BA101" s="165"/>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c r="CF101"/>
      <c r="CG101"/>
      <c r="CH101"/>
      <c r="CI101"/>
      <c r="CJ101"/>
      <c r="CK101"/>
      <c r="CL101"/>
      <c r="CM101"/>
      <c r="CN101"/>
      <c r="CO101"/>
      <c r="CP101"/>
      <c r="CQ101"/>
      <c r="CR101"/>
      <c r="CS101"/>
      <c r="CT101"/>
      <c r="CU101"/>
      <c r="CV101"/>
      <c r="CW101"/>
      <c r="CX101"/>
      <c r="CY101"/>
    </row>
    <row r="102" spans="1:103" s="97" customFormat="1" ht="7.5" customHeight="1" hidden="1">
      <c r="A102" s="166">
        <v>87</v>
      </c>
      <c r="C102" s="101"/>
      <c r="D102" s="101"/>
      <c r="E102" s="101"/>
      <c r="F102" s="135"/>
      <c r="G102" s="147"/>
      <c r="H102" s="147"/>
      <c r="I102" s="147"/>
      <c r="J102" s="147"/>
      <c r="K102" s="131"/>
      <c r="L102" s="176">
        <f t="shared" si="22"/>
      </c>
      <c r="M102" s="177">
        <f t="shared" si="21"/>
      </c>
      <c r="N102" s="168">
        <f ca="1" t="shared" si="23"/>
        <v>40129.72603587963</v>
      </c>
      <c r="O102" s="169">
        <f ca="1" t="shared" si="17"/>
        <v>40129.72603587963</v>
      </c>
      <c r="P102" s="169">
        <f ca="1" t="shared" si="18"/>
        <v>40129.72603587963</v>
      </c>
      <c r="Q102" s="169">
        <f ca="1" t="shared" si="19"/>
        <v>40129.72603587963</v>
      </c>
      <c r="R102" s="169">
        <f ca="1" t="shared" si="20"/>
        <v>40129.72603587963</v>
      </c>
      <c r="S102" s="101"/>
      <c r="T102" s="237"/>
      <c r="U102" s="237"/>
      <c r="V102" s="237"/>
      <c r="W102" s="237"/>
      <c r="X102" s="238"/>
      <c r="Y102" s="239"/>
      <c r="Z102" s="239"/>
      <c r="AA102" s="239"/>
      <c r="AB102" s="239"/>
      <c r="AC102" s="239"/>
      <c r="AD102" s="239"/>
      <c r="AE102" s="239"/>
      <c r="AF102" s="239"/>
      <c r="AG102" s="239"/>
      <c r="AH102" s="239"/>
      <c r="AI102" s="239"/>
      <c r="AJ102" s="239"/>
      <c r="AK102" s="239"/>
      <c r="AL102" s="239"/>
      <c r="AM102" s="98"/>
      <c r="AN102" s="100"/>
      <c r="AO102" s="293"/>
      <c r="AP102" s="165"/>
      <c r="AQ102" s="165"/>
      <c r="AR102" s="165"/>
      <c r="AS102" s="165"/>
      <c r="AT102" s="165"/>
      <c r="AU102" s="165"/>
      <c r="AV102" s="165"/>
      <c r="AW102" s="165"/>
      <c r="AX102" s="165"/>
      <c r="AY102" s="165"/>
      <c r="AZ102" s="165"/>
      <c r="BA102" s="165"/>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c r="CF102"/>
      <c r="CG102"/>
      <c r="CH102"/>
      <c r="CI102"/>
      <c r="CJ102"/>
      <c r="CK102"/>
      <c r="CL102"/>
      <c r="CM102"/>
      <c r="CN102"/>
      <c r="CO102"/>
      <c r="CP102"/>
      <c r="CQ102"/>
      <c r="CR102"/>
      <c r="CS102"/>
      <c r="CT102"/>
      <c r="CU102"/>
      <c r="CV102"/>
      <c r="CW102"/>
      <c r="CX102"/>
      <c r="CY102"/>
    </row>
    <row r="103" spans="1:103" s="97" customFormat="1" ht="7.5" customHeight="1" hidden="1">
      <c r="A103" s="166">
        <v>88</v>
      </c>
      <c r="C103" s="101"/>
      <c r="D103" s="101"/>
      <c r="E103" s="101"/>
      <c r="F103" s="135"/>
      <c r="G103" s="147"/>
      <c r="H103" s="147"/>
      <c r="I103" s="147"/>
      <c r="J103" s="147"/>
      <c r="K103" s="131"/>
      <c r="L103" s="176">
        <f t="shared" si="22"/>
      </c>
      <c r="M103" s="177">
        <f t="shared" si="21"/>
      </c>
      <c r="N103" s="168">
        <f ca="1" t="shared" si="23"/>
        <v>40129.72603587963</v>
      </c>
      <c r="O103" s="169">
        <f ca="1" t="shared" si="17"/>
        <v>40129.72603587963</v>
      </c>
      <c r="P103" s="169">
        <f ca="1" t="shared" si="18"/>
        <v>40129.72603587963</v>
      </c>
      <c r="Q103" s="169">
        <f ca="1" t="shared" si="19"/>
        <v>40129.72603587963</v>
      </c>
      <c r="R103" s="169">
        <f ca="1" t="shared" si="20"/>
        <v>40129.72603587963</v>
      </c>
      <c r="S103" s="101"/>
      <c r="T103" s="237"/>
      <c r="U103" s="237"/>
      <c r="V103" s="237"/>
      <c r="W103" s="237"/>
      <c r="X103" s="238"/>
      <c r="Y103" s="239"/>
      <c r="Z103" s="239"/>
      <c r="AA103" s="239"/>
      <c r="AB103" s="239"/>
      <c r="AC103" s="239"/>
      <c r="AD103" s="239"/>
      <c r="AE103" s="239"/>
      <c r="AF103" s="239"/>
      <c r="AG103" s="239"/>
      <c r="AH103" s="239"/>
      <c r="AI103" s="239"/>
      <c r="AJ103" s="239"/>
      <c r="AK103" s="239"/>
      <c r="AL103" s="239"/>
      <c r="AM103" s="98"/>
      <c r="AN103" s="100"/>
      <c r="AO103" s="293"/>
      <c r="AP103" s="165"/>
      <c r="AQ103" s="165"/>
      <c r="AR103" s="165"/>
      <c r="AS103" s="165"/>
      <c r="AT103" s="165"/>
      <c r="AU103" s="165"/>
      <c r="AV103" s="165"/>
      <c r="AW103" s="165"/>
      <c r="AX103" s="165"/>
      <c r="AY103" s="165"/>
      <c r="AZ103" s="165"/>
      <c r="BA103" s="165"/>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c r="CF103"/>
      <c r="CG103"/>
      <c r="CH103"/>
      <c r="CI103"/>
      <c r="CJ103"/>
      <c r="CK103"/>
      <c r="CL103"/>
      <c r="CM103"/>
      <c r="CN103"/>
      <c r="CO103"/>
      <c r="CP103"/>
      <c r="CQ103"/>
      <c r="CR103"/>
      <c r="CS103"/>
      <c r="CT103"/>
      <c r="CU103"/>
      <c r="CV103"/>
      <c r="CW103"/>
      <c r="CX103"/>
      <c r="CY103"/>
    </row>
    <row r="104" spans="1:103" s="97" customFormat="1" ht="7.5" customHeight="1" hidden="1">
      <c r="A104" s="166">
        <v>89</v>
      </c>
      <c r="C104" s="101"/>
      <c r="D104" s="101"/>
      <c r="E104" s="101"/>
      <c r="F104" s="135"/>
      <c r="G104" s="147"/>
      <c r="H104" s="147"/>
      <c r="I104" s="147"/>
      <c r="J104" s="147"/>
      <c r="K104" s="131"/>
      <c r="L104" s="176">
        <f t="shared" si="22"/>
      </c>
      <c r="M104" s="177">
        <f t="shared" si="21"/>
      </c>
      <c r="N104" s="168">
        <f ca="1" t="shared" si="23"/>
        <v>40129.72603587963</v>
      </c>
      <c r="O104" s="169">
        <f ca="1" t="shared" si="17"/>
        <v>40129.72603587963</v>
      </c>
      <c r="P104" s="169">
        <f ca="1" t="shared" si="18"/>
        <v>40129.72603587963</v>
      </c>
      <c r="Q104" s="169">
        <f ca="1" t="shared" si="19"/>
        <v>40129.72603587963</v>
      </c>
      <c r="R104" s="169">
        <f ca="1" t="shared" si="20"/>
        <v>40129.72603587963</v>
      </c>
      <c r="S104" s="101"/>
      <c r="T104" s="237"/>
      <c r="U104" s="237"/>
      <c r="V104" s="237"/>
      <c r="W104" s="237"/>
      <c r="X104" s="238"/>
      <c r="Y104" s="239"/>
      <c r="Z104" s="239"/>
      <c r="AA104" s="239"/>
      <c r="AB104" s="239"/>
      <c r="AC104" s="239"/>
      <c r="AD104" s="239"/>
      <c r="AE104" s="239"/>
      <c r="AF104" s="239"/>
      <c r="AG104" s="239"/>
      <c r="AH104" s="239"/>
      <c r="AI104" s="239"/>
      <c r="AJ104" s="239"/>
      <c r="AK104" s="239"/>
      <c r="AL104" s="239"/>
      <c r="AM104" s="98"/>
      <c r="AN104" s="100"/>
      <c r="AO104" s="293"/>
      <c r="AP104" s="165"/>
      <c r="AQ104" s="165"/>
      <c r="AR104" s="165"/>
      <c r="AS104" s="165"/>
      <c r="AT104" s="165"/>
      <c r="AU104" s="165"/>
      <c r="AV104" s="165"/>
      <c r="AW104" s="165"/>
      <c r="AX104" s="165"/>
      <c r="AY104" s="165"/>
      <c r="AZ104" s="165"/>
      <c r="BA104" s="165"/>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c r="CF104"/>
      <c r="CG104"/>
      <c r="CH104"/>
      <c r="CI104"/>
      <c r="CJ104"/>
      <c r="CK104"/>
      <c r="CL104"/>
      <c r="CM104"/>
      <c r="CN104"/>
      <c r="CO104"/>
      <c r="CP104"/>
      <c r="CQ104"/>
      <c r="CR104"/>
      <c r="CS104"/>
      <c r="CT104"/>
      <c r="CU104"/>
      <c r="CV104"/>
      <c r="CW104"/>
      <c r="CX104"/>
      <c r="CY104"/>
    </row>
    <row r="105" spans="1:103" s="97" customFormat="1" ht="7.5" customHeight="1" hidden="1">
      <c r="A105" s="166">
        <v>90</v>
      </c>
      <c r="C105" s="101"/>
      <c r="D105" s="101"/>
      <c r="E105" s="101"/>
      <c r="F105" s="135"/>
      <c r="G105" s="147"/>
      <c r="H105" s="147"/>
      <c r="I105" s="147"/>
      <c r="J105" s="147"/>
      <c r="K105" s="131"/>
      <c r="L105" s="176">
        <f t="shared" si="22"/>
      </c>
      <c r="M105" s="177">
        <f t="shared" si="21"/>
      </c>
      <c r="N105" s="168">
        <f ca="1" t="shared" si="23"/>
        <v>40129.72603587963</v>
      </c>
      <c r="O105" s="169">
        <f ca="1" t="shared" si="17"/>
        <v>40129.72603587963</v>
      </c>
      <c r="P105" s="169">
        <f ca="1" t="shared" si="18"/>
        <v>40129.72603587963</v>
      </c>
      <c r="Q105" s="169">
        <f ca="1" t="shared" si="19"/>
        <v>40129.72603587963</v>
      </c>
      <c r="R105" s="169">
        <f ca="1" t="shared" si="20"/>
        <v>40129.72603587963</v>
      </c>
      <c r="S105" s="101"/>
      <c r="T105" s="237"/>
      <c r="U105" s="237"/>
      <c r="V105" s="237"/>
      <c r="W105" s="237"/>
      <c r="X105" s="238"/>
      <c r="Y105" s="239"/>
      <c r="Z105" s="239"/>
      <c r="AA105" s="239"/>
      <c r="AB105" s="239"/>
      <c r="AC105" s="239"/>
      <c r="AD105" s="239"/>
      <c r="AE105" s="239"/>
      <c r="AF105" s="239"/>
      <c r="AG105" s="239"/>
      <c r="AH105" s="239"/>
      <c r="AI105" s="239"/>
      <c r="AJ105" s="239"/>
      <c r="AK105" s="239"/>
      <c r="AL105" s="239"/>
      <c r="AM105" s="98"/>
      <c r="AN105" s="100"/>
      <c r="AO105" s="293"/>
      <c r="AP105" s="165"/>
      <c r="AQ105" s="165"/>
      <c r="AR105" s="165"/>
      <c r="AS105" s="165"/>
      <c r="AT105" s="165"/>
      <c r="AU105" s="165"/>
      <c r="AV105" s="165"/>
      <c r="AW105" s="165"/>
      <c r="AX105" s="165"/>
      <c r="AY105" s="165"/>
      <c r="AZ105" s="165"/>
      <c r="BA105" s="165"/>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c r="CF105"/>
      <c r="CG105"/>
      <c r="CH105"/>
      <c r="CI105"/>
      <c r="CJ105"/>
      <c r="CK105"/>
      <c r="CL105"/>
      <c r="CM105"/>
      <c r="CN105"/>
      <c r="CO105"/>
      <c r="CP105"/>
      <c r="CQ105"/>
      <c r="CR105"/>
      <c r="CS105"/>
      <c r="CT105"/>
      <c r="CU105"/>
      <c r="CV105"/>
      <c r="CW105"/>
      <c r="CX105"/>
      <c r="CY105"/>
    </row>
    <row r="106" spans="1:103" s="97" customFormat="1" ht="7.5" customHeight="1" hidden="1">
      <c r="A106" s="166">
        <v>91</v>
      </c>
      <c r="C106" s="101"/>
      <c r="D106" s="101"/>
      <c r="E106" s="101"/>
      <c r="F106" s="135"/>
      <c r="G106" s="147"/>
      <c r="H106" s="147"/>
      <c r="I106" s="147"/>
      <c r="J106" s="147"/>
      <c r="K106" s="131"/>
      <c r="L106" s="176">
        <f t="shared" si="22"/>
      </c>
      <c r="M106" s="177">
        <f t="shared" si="21"/>
      </c>
      <c r="N106" s="168">
        <f ca="1" t="shared" si="23"/>
        <v>40129.72603587963</v>
      </c>
      <c r="O106" s="169">
        <f aca="true" ca="1" t="shared" si="24" ref="O106:O137">IF(G106="",NOW(),VLOOKUP(G106,$A$10:$M$152,13))</f>
        <v>40129.72603587963</v>
      </c>
      <c r="P106" s="169">
        <f aca="true" ca="1" t="shared" si="25" ref="P106:P137">IF(H106="",NOW(),VLOOKUP(H106,$A$10:$M$152,13))</f>
        <v>40129.72603587963</v>
      </c>
      <c r="Q106" s="169">
        <f aca="true" ca="1" t="shared" si="26" ref="Q106:Q137">IF(I106="",NOW(),VLOOKUP(I106,$A$10:$M$152,13))</f>
        <v>40129.72603587963</v>
      </c>
      <c r="R106" s="169">
        <f aca="true" ca="1" t="shared" si="27" ref="R106:R137">IF(J106="",NOW(),VLOOKUP(J106,$A$10:$M$152,13))</f>
        <v>40129.72603587963</v>
      </c>
      <c r="S106" s="101"/>
      <c r="T106" s="237"/>
      <c r="U106" s="237"/>
      <c r="V106" s="237"/>
      <c r="W106" s="237"/>
      <c r="X106" s="238"/>
      <c r="Y106" s="239"/>
      <c r="Z106" s="239"/>
      <c r="AA106" s="239"/>
      <c r="AB106" s="239"/>
      <c r="AC106" s="239"/>
      <c r="AD106" s="239"/>
      <c r="AE106" s="239"/>
      <c r="AF106" s="239"/>
      <c r="AG106" s="239"/>
      <c r="AH106" s="239"/>
      <c r="AI106" s="239"/>
      <c r="AJ106" s="239"/>
      <c r="AK106" s="239"/>
      <c r="AL106" s="239"/>
      <c r="AM106" s="98"/>
      <c r="AN106" s="100"/>
      <c r="AO106" s="293"/>
      <c r="AP106" s="165"/>
      <c r="AQ106" s="165"/>
      <c r="AR106" s="165"/>
      <c r="AS106" s="165"/>
      <c r="AT106" s="165"/>
      <c r="AU106" s="165"/>
      <c r="AV106" s="165"/>
      <c r="AW106" s="165"/>
      <c r="AX106" s="165"/>
      <c r="AY106" s="165"/>
      <c r="AZ106" s="165"/>
      <c r="BA106" s="165"/>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c r="CF106"/>
      <c r="CG106"/>
      <c r="CH106"/>
      <c r="CI106"/>
      <c r="CJ106"/>
      <c r="CK106"/>
      <c r="CL106"/>
      <c r="CM106"/>
      <c r="CN106"/>
      <c r="CO106"/>
      <c r="CP106"/>
      <c r="CQ106"/>
      <c r="CR106"/>
      <c r="CS106"/>
      <c r="CT106"/>
      <c r="CU106"/>
      <c r="CV106"/>
      <c r="CW106"/>
      <c r="CX106"/>
      <c r="CY106"/>
    </row>
    <row r="107" spans="1:103" s="97" customFormat="1" ht="7.5" customHeight="1" hidden="1">
      <c r="A107" s="166">
        <v>92</v>
      </c>
      <c r="C107" s="101"/>
      <c r="D107" s="101"/>
      <c r="E107" s="101"/>
      <c r="F107" s="135"/>
      <c r="G107" s="147"/>
      <c r="H107" s="147"/>
      <c r="I107" s="147"/>
      <c r="J107" s="147"/>
      <c r="K107" s="131"/>
      <c r="L107" s="176">
        <f t="shared" si="22"/>
      </c>
      <c r="M107" s="177">
        <f t="shared" si="21"/>
      </c>
      <c r="N107" s="168">
        <f ca="1" t="shared" si="23"/>
        <v>40129.72603587963</v>
      </c>
      <c r="O107" s="169">
        <f ca="1" t="shared" si="24"/>
        <v>40129.72603587963</v>
      </c>
      <c r="P107" s="169">
        <f ca="1" t="shared" si="25"/>
        <v>40129.72603587963</v>
      </c>
      <c r="Q107" s="169">
        <f ca="1" t="shared" si="26"/>
        <v>40129.72603587963</v>
      </c>
      <c r="R107" s="169">
        <f ca="1" t="shared" si="27"/>
        <v>40129.72603587963</v>
      </c>
      <c r="S107" s="101"/>
      <c r="T107" s="237"/>
      <c r="U107" s="237"/>
      <c r="V107" s="237"/>
      <c r="W107" s="237"/>
      <c r="X107" s="238"/>
      <c r="Y107" s="239"/>
      <c r="Z107" s="239"/>
      <c r="AA107" s="239"/>
      <c r="AB107" s="239"/>
      <c r="AC107" s="239"/>
      <c r="AD107" s="239"/>
      <c r="AE107" s="239"/>
      <c r="AF107" s="239"/>
      <c r="AG107" s="239"/>
      <c r="AH107" s="239"/>
      <c r="AI107" s="239"/>
      <c r="AJ107" s="239"/>
      <c r="AK107" s="239"/>
      <c r="AL107" s="239"/>
      <c r="AM107" s="98"/>
      <c r="AN107" s="100"/>
      <c r="AO107" s="293"/>
      <c r="AP107" s="165"/>
      <c r="AQ107" s="165"/>
      <c r="AR107" s="165"/>
      <c r="AS107" s="165"/>
      <c r="AT107" s="165"/>
      <c r="AU107" s="165"/>
      <c r="AV107" s="165"/>
      <c r="AW107" s="165"/>
      <c r="AX107" s="165"/>
      <c r="AY107" s="165"/>
      <c r="AZ107" s="165"/>
      <c r="BA107" s="165"/>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c r="CF107"/>
      <c r="CG107"/>
      <c r="CH107"/>
      <c r="CI107"/>
      <c r="CJ107"/>
      <c r="CK107"/>
      <c r="CL107"/>
      <c r="CM107"/>
      <c r="CN107"/>
      <c r="CO107"/>
      <c r="CP107"/>
      <c r="CQ107"/>
      <c r="CR107"/>
      <c r="CS107"/>
      <c r="CT107"/>
      <c r="CU107"/>
      <c r="CV107"/>
      <c r="CW107"/>
      <c r="CX107"/>
      <c r="CY107"/>
    </row>
    <row r="108" spans="1:103" s="97" customFormat="1" ht="7.5" customHeight="1" hidden="1">
      <c r="A108" s="166">
        <v>93</v>
      </c>
      <c r="C108" s="101"/>
      <c r="D108" s="101"/>
      <c r="E108" s="101"/>
      <c r="F108" s="135"/>
      <c r="G108" s="147"/>
      <c r="H108" s="147"/>
      <c r="I108" s="147"/>
      <c r="J108" s="147"/>
      <c r="K108" s="131"/>
      <c r="L108" s="176">
        <f t="shared" si="22"/>
      </c>
      <c r="M108" s="177">
        <f t="shared" si="21"/>
      </c>
      <c r="N108" s="168">
        <f ca="1" t="shared" si="23"/>
        <v>40129.72603587963</v>
      </c>
      <c r="O108" s="169">
        <f ca="1" t="shared" si="24"/>
        <v>40129.72603587963</v>
      </c>
      <c r="P108" s="169">
        <f ca="1" t="shared" si="25"/>
        <v>40129.72603587963</v>
      </c>
      <c r="Q108" s="169">
        <f ca="1" t="shared" si="26"/>
        <v>40129.72603587963</v>
      </c>
      <c r="R108" s="169">
        <f ca="1" t="shared" si="27"/>
        <v>40129.72603587963</v>
      </c>
      <c r="S108" s="101"/>
      <c r="T108" s="237"/>
      <c r="U108" s="237"/>
      <c r="V108" s="237"/>
      <c r="W108" s="237"/>
      <c r="X108" s="238"/>
      <c r="Y108" s="239"/>
      <c r="Z108" s="239"/>
      <c r="AA108" s="239"/>
      <c r="AB108" s="239"/>
      <c r="AC108" s="239"/>
      <c r="AD108" s="239"/>
      <c r="AE108" s="239"/>
      <c r="AF108" s="239"/>
      <c r="AG108" s="239"/>
      <c r="AH108" s="239"/>
      <c r="AI108" s="239"/>
      <c r="AJ108" s="239"/>
      <c r="AK108" s="239"/>
      <c r="AL108" s="239"/>
      <c r="AM108" s="98"/>
      <c r="AN108" s="100"/>
      <c r="AO108" s="293"/>
      <c r="AP108" s="165"/>
      <c r="AQ108" s="165"/>
      <c r="AR108" s="165"/>
      <c r="AS108" s="165"/>
      <c r="AT108" s="165"/>
      <c r="AU108" s="165"/>
      <c r="AV108" s="165"/>
      <c r="AW108" s="165"/>
      <c r="AX108" s="165"/>
      <c r="AY108" s="165"/>
      <c r="AZ108" s="165"/>
      <c r="BA108" s="165"/>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c r="CF108"/>
      <c r="CG108"/>
      <c r="CH108"/>
      <c r="CI108"/>
      <c r="CJ108"/>
      <c r="CK108"/>
      <c r="CL108"/>
      <c r="CM108"/>
      <c r="CN108"/>
      <c r="CO108"/>
      <c r="CP108"/>
      <c r="CQ108"/>
      <c r="CR108"/>
      <c r="CS108"/>
      <c r="CT108"/>
      <c r="CU108"/>
      <c r="CV108"/>
      <c r="CW108"/>
      <c r="CX108"/>
      <c r="CY108"/>
    </row>
    <row r="109" spans="1:103" s="97" customFormat="1" ht="7.5" customHeight="1" hidden="1">
      <c r="A109" s="166">
        <v>94</v>
      </c>
      <c r="C109" s="101"/>
      <c r="D109" s="101"/>
      <c r="E109" s="101"/>
      <c r="F109" s="135"/>
      <c r="G109" s="147"/>
      <c r="H109" s="147"/>
      <c r="I109" s="147"/>
      <c r="J109" s="147"/>
      <c r="K109" s="131"/>
      <c r="L109" s="176">
        <f t="shared" si="22"/>
      </c>
      <c r="M109" s="177">
        <f t="shared" si="21"/>
      </c>
      <c r="N109" s="168">
        <f ca="1" t="shared" si="23"/>
        <v>40129.72603587963</v>
      </c>
      <c r="O109" s="169">
        <f ca="1" t="shared" si="24"/>
        <v>40129.72603587963</v>
      </c>
      <c r="P109" s="169">
        <f ca="1" t="shared" si="25"/>
        <v>40129.72603587963</v>
      </c>
      <c r="Q109" s="169">
        <f ca="1" t="shared" si="26"/>
        <v>40129.72603587963</v>
      </c>
      <c r="R109" s="169">
        <f ca="1" t="shared" si="27"/>
        <v>40129.72603587963</v>
      </c>
      <c r="S109" s="101"/>
      <c r="T109" s="237"/>
      <c r="U109" s="237"/>
      <c r="V109" s="237"/>
      <c r="W109" s="237"/>
      <c r="X109" s="238"/>
      <c r="Y109" s="239"/>
      <c r="Z109" s="239"/>
      <c r="AA109" s="239"/>
      <c r="AB109" s="239"/>
      <c r="AC109" s="239"/>
      <c r="AD109" s="239"/>
      <c r="AE109" s="239"/>
      <c r="AF109" s="239"/>
      <c r="AG109" s="239"/>
      <c r="AH109" s="239"/>
      <c r="AI109" s="239"/>
      <c r="AJ109" s="239"/>
      <c r="AK109" s="239"/>
      <c r="AL109" s="239"/>
      <c r="AM109" s="98"/>
      <c r="AN109" s="100"/>
      <c r="AO109" s="293"/>
      <c r="AP109" s="165"/>
      <c r="AQ109" s="165"/>
      <c r="AR109" s="165"/>
      <c r="AS109" s="165"/>
      <c r="AT109" s="165"/>
      <c r="AU109" s="165"/>
      <c r="AV109" s="165"/>
      <c r="AW109" s="165"/>
      <c r="AX109" s="165"/>
      <c r="AY109" s="165"/>
      <c r="AZ109" s="165"/>
      <c r="BA109" s="165"/>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c r="CF109"/>
      <c r="CG109"/>
      <c r="CH109"/>
      <c r="CI109"/>
      <c r="CJ109"/>
      <c r="CK109"/>
      <c r="CL109"/>
      <c r="CM109"/>
      <c r="CN109"/>
      <c r="CO109"/>
      <c r="CP109"/>
      <c r="CQ109"/>
      <c r="CR109"/>
      <c r="CS109"/>
      <c r="CT109"/>
      <c r="CU109"/>
      <c r="CV109"/>
      <c r="CW109"/>
      <c r="CX109"/>
      <c r="CY109"/>
    </row>
    <row r="110" spans="1:103" s="97" customFormat="1" ht="7.5" customHeight="1" hidden="1">
      <c r="A110" s="166">
        <v>95</v>
      </c>
      <c r="B110" s="101"/>
      <c r="C110" s="101"/>
      <c r="D110" s="101"/>
      <c r="E110" s="101"/>
      <c r="F110" s="135"/>
      <c r="G110" s="147"/>
      <c r="H110" s="147"/>
      <c r="I110" s="147"/>
      <c r="J110" s="147"/>
      <c r="K110" s="131"/>
      <c r="L110" s="176">
        <f t="shared" si="22"/>
      </c>
      <c r="M110" s="177">
        <f t="shared" si="21"/>
      </c>
      <c r="N110" s="168">
        <f ca="1" t="shared" si="23"/>
        <v>40129.72603587963</v>
      </c>
      <c r="O110" s="169">
        <f ca="1" t="shared" si="24"/>
        <v>40129.72603587963</v>
      </c>
      <c r="P110" s="169">
        <f ca="1" t="shared" si="25"/>
        <v>40129.72603587963</v>
      </c>
      <c r="Q110" s="169">
        <f ca="1" t="shared" si="26"/>
        <v>40129.72603587963</v>
      </c>
      <c r="R110" s="169">
        <f ca="1" t="shared" si="27"/>
        <v>40129.72603587963</v>
      </c>
      <c r="S110" s="101"/>
      <c r="T110" s="237"/>
      <c r="U110" s="237"/>
      <c r="V110" s="237"/>
      <c r="W110" s="237"/>
      <c r="X110" s="238"/>
      <c r="Y110" s="239"/>
      <c r="Z110" s="239"/>
      <c r="AA110" s="239"/>
      <c r="AB110" s="239"/>
      <c r="AC110" s="239"/>
      <c r="AD110" s="239"/>
      <c r="AE110" s="239"/>
      <c r="AF110" s="239"/>
      <c r="AG110" s="239"/>
      <c r="AH110" s="239"/>
      <c r="AI110" s="239"/>
      <c r="AJ110" s="239"/>
      <c r="AK110" s="239"/>
      <c r="AL110" s="239"/>
      <c r="AM110" s="98"/>
      <c r="AN110" s="100"/>
      <c r="AO110" s="293"/>
      <c r="AP110" s="165"/>
      <c r="AQ110" s="165"/>
      <c r="AR110" s="165"/>
      <c r="AS110" s="165"/>
      <c r="AT110" s="165"/>
      <c r="AU110" s="165"/>
      <c r="AV110" s="165"/>
      <c r="AW110" s="165"/>
      <c r="AX110" s="165"/>
      <c r="AY110" s="165"/>
      <c r="AZ110" s="165"/>
      <c r="BA110" s="165"/>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c r="CF110"/>
      <c r="CG110"/>
      <c r="CH110"/>
      <c r="CI110"/>
      <c r="CJ110"/>
      <c r="CK110"/>
      <c r="CL110"/>
      <c r="CM110"/>
      <c r="CN110"/>
      <c r="CO110"/>
      <c r="CP110"/>
      <c r="CQ110"/>
      <c r="CR110"/>
      <c r="CS110"/>
      <c r="CT110"/>
      <c r="CU110"/>
      <c r="CV110"/>
      <c r="CW110"/>
      <c r="CX110"/>
      <c r="CY110"/>
    </row>
    <row r="111" spans="1:103" s="97" customFormat="1" ht="7.5" customHeight="1" hidden="1">
      <c r="A111" s="166">
        <v>96</v>
      </c>
      <c r="B111" s="101"/>
      <c r="C111" s="101"/>
      <c r="D111" s="101"/>
      <c r="E111" s="101"/>
      <c r="F111" s="135"/>
      <c r="G111" s="147"/>
      <c r="H111" s="147"/>
      <c r="I111" s="147"/>
      <c r="J111" s="147"/>
      <c r="K111" s="131"/>
      <c r="L111" s="176">
        <f t="shared" si="22"/>
      </c>
      <c r="M111" s="177">
        <f t="shared" si="21"/>
      </c>
      <c r="N111" s="168">
        <f ca="1" t="shared" si="23"/>
        <v>40129.72603587963</v>
      </c>
      <c r="O111" s="169">
        <f ca="1" t="shared" si="24"/>
        <v>40129.72603587963</v>
      </c>
      <c r="P111" s="169">
        <f ca="1" t="shared" si="25"/>
        <v>40129.72603587963</v>
      </c>
      <c r="Q111" s="169">
        <f ca="1" t="shared" si="26"/>
        <v>40129.72603587963</v>
      </c>
      <c r="R111" s="169">
        <f ca="1" t="shared" si="27"/>
        <v>40129.72603587963</v>
      </c>
      <c r="S111" s="101"/>
      <c r="T111" s="237"/>
      <c r="U111" s="237"/>
      <c r="V111" s="237"/>
      <c r="W111" s="237"/>
      <c r="X111" s="238"/>
      <c r="Y111" s="239"/>
      <c r="Z111" s="239"/>
      <c r="AA111" s="239"/>
      <c r="AB111" s="239"/>
      <c r="AC111" s="239"/>
      <c r="AD111" s="239"/>
      <c r="AE111" s="239"/>
      <c r="AF111" s="239"/>
      <c r="AG111" s="239"/>
      <c r="AH111" s="239"/>
      <c r="AI111" s="239"/>
      <c r="AJ111" s="239"/>
      <c r="AK111" s="239"/>
      <c r="AL111" s="239"/>
      <c r="AM111" s="98"/>
      <c r="AN111" s="100"/>
      <c r="AO111" s="293"/>
      <c r="AP111" s="165"/>
      <c r="AQ111" s="165"/>
      <c r="AR111" s="165"/>
      <c r="AS111" s="165"/>
      <c r="AT111" s="165"/>
      <c r="AU111" s="165"/>
      <c r="AV111" s="165"/>
      <c r="AW111" s="165"/>
      <c r="AX111" s="165"/>
      <c r="AY111" s="165"/>
      <c r="AZ111" s="165"/>
      <c r="BA111" s="165"/>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c r="CF111"/>
      <c r="CG111"/>
      <c r="CH111"/>
      <c r="CI111"/>
      <c r="CJ111"/>
      <c r="CK111"/>
      <c r="CL111"/>
      <c r="CM111"/>
      <c r="CN111"/>
      <c r="CO111"/>
      <c r="CP111"/>
      <c r="CQ111"/>
      <c r="CR111"/>
      <c r="CS111"/>
      <c r="CT111"/>
      <c r="CU111"/>
      <c r="CV111"/>
      <c r="CW111"/>
      <c r="CX111"/>
      <c r="CY111"/>
    </row>
    <row r="112" spans="1:103" s="97" customFormat="1" ht="7.5" customHeight="1" hidden="1">
      <c r="A112" s="166">
        <v>97</v>
      </c>
      <c r="B112" s="101"/>
      <c r="C112" s="101"/>
      <c r="D112" s="101"/>
      <c r="E112" s="101"/>
      <c r="F112" s="135"/>
      <c r="G112" s="147"/>
      <c r="H112" s="147"/>
      <c r="I112" s="147"/>
      <c r="J112" s="147"/>
      <c r="K112" s="131"/>
      <c r="L112" s="176">
        <f t="shared" si="22"/>
      </c>
      <c r="M112" s="177">
        <f t="shared" si="21"/>
      </c>
      <c r="N112" s="168">
        <f ca="1" t="shared" si="23"/>
        <v>40129.72603587963</v>
      </c>
      <c r="O112" s="169">
        <f ca="1" t="shared" si="24"/>
        <v>40129.72603587963</v>
      </c>
      <c r="P112" s="169">
        <f ca="1" t="shared" si="25"/>
        <v>40129.72603587963</v>
      </c>
      <c r="Q112" s="169">
        <f ca="1" t="shared" si="26"/>
        <v>40129.72603587963</v>
      </c>
      <c r="R112" s="169">
        <f ca="1" t="shared" si="27"/>
        <v>40129.72603587963</v>
      </c>
      <c r="S112" s="101"/>
      <c r="T112" s="237"/>
      <c r="U112" s="237"/>
      <c r="V112" s="237"/>
      <c r="W112" s="237"/>
      <c r="X112" s="238"/>
      <c r="Y112" s="239"/>
      <c r="Z112" s="239"/>
      <c r="AA112" s="239"/>
      <c r="AB112" s="239"/>
      <c r="AC112" s="239"/>
      <c r="AD112" s="239"/>
      <c r="AE112" s="239"/>
      <c r="AF112" s="239"/>
      <c r="AG112" s="239"/>
      <c r="AH112" s="239"/>
      <c r="AI112" s="239"/>
      <c r="AJ112" s="239"/>
      <c r="AK112" s="239"/>
      <c r="AL112" s="239"/>
      <c r="AM112" s="98"/>
      <c r="AN112" s="100"/>
      <c r="AO112" s="293"/>
      <c r="AP112" s="165"/>
      <c r="AQ112" s="165"/>
      <c r="AR112" s="165"/>
      <c r="AS112" s="165"/>
      <c r="AT112" s="165"/>
      <c r="AU112" s="165"/>
      <c r="AV112" s="165"/>
      <c r="AW112" s="165"/>
      <c r="AX112" s="165"/>
      <c r="AY112" s="165"/>
      <c r="AZ112" s="165"/>
      <c r="BA112" s="165"/>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c r="CF112"/>
      <c r="CG112"/>
      <c r="CH112"/>
      <c r="CI112"/>
      <c r="CJ112"/>
      <c r="CK112"/>
      <c r="CL112"/>
      <c r="CM112"/>
      <c r="CN112"/>
      <c r="CO112"/>
      <c r="CP112"/>
      <c r="CQ112"/>
      <c r="CR112"/>
      <c r="CS112"/>
      <c r="CT112"/>
      <c r="CU112"/>
      <c r="CV112"/>
      <c r="CW112"/>
      <c r="CX112"/>
      <c r="CY112"/>
    </row>
    <row r="113" spans="1:103" s="97" customFormat="1" ht="7.5" customHeight="1" hidden="1">
      <c r="A113" s="166">
        <v>98</v>
      </c>
      <c r="B113" s="101"/>
      <c r="C113" s="101"/>
      <c r="D113" s="101"/>
      <c r="E113" s="101"/>
      <c r="F113" s="135"/>
      <c r="G113" s="147"/>
      <c r="H113" s="147"/>
      <c r="I113" s="147"/>
      <c r="J113" s="147"/>
      <c r="K113" s="131"/>
      <c r="L113" s="176">
        <f t="shared" si="22"/>
      </c>
      <c r="M113" s="177">
        <f t="shared" si="21"/>
      </c>
      <c r="N113" s="168">
        <f ca="1" t="shared" si="23"/>
        <v>40129.72603587963</v>
      </c>
      <c r="O113" s="169">
        <f ca="1" t="shared" si="24"/>
        <v>40129.72603587963</v>
      </c>
      <c r="P113" s="169">
        <f ca="1" t="shared" si="25"/>
        <v>40129.72603587963</v>
      </c>
      <c r="Q113" s="169">
        <f ca="1" t="shared" si="26"/>
        <v>40129.72603587963</v>
      </c>
      <c r="R113" s="169">
        <f ca="1" t="shared" si="27"/>
        <v>40129.72603587963</v>
      </c>
      <c r="S113" s="101"/>
      <c r="T113" s="237"/>
      <c r="U113" s="237"/>
      <c r="V113" s="237"/>
      <c r="W113" s="237"/>
      <c r="X113" s="238"/>
      <c r="Y113" s="239"/>
      <c r="Z113" s="239"/>
      <c r="AA113" s="239"/>
      <c r="AB113" s="239"/>
      <c r="AC113" s="239"/>
      <c r="AD113" s="239"/>
      <c r="AE113" s="239"/>
      <c r="AF113" s="239"/>
      <c r="AG113" s="239"/>
      <c r="AH113" s="239"/>
      <c r="AI113" s="239"/>
      <c r="AJ113" s="239"/>
      <c r="AK113" s="239"/>
      <c r="AL113" s="239"/>
      <c r="AM113" s="98"/>
      <c r="AN113" s="100"/>
      <c r="AO113" s="293"/>
      <c r="AP113" s="165"/>
      <c r="AQ113" s="165"/>
      <c r="AR113" s="165"/>
      <c r="AS113" s="165"/>
      <c r="AT113" s="165"/>
      <c r="AU113" s="165"/>
      <c r="AV113" s="165"/>
      <c r="AW113" s="165"/>
      <c r="AX113" s="165"/>
      <c r="AY113" s="165"/>
      <c r="AZ113" s="165"/>
      <c r="BA113" s="165"/>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c r="CF113"/>
      <c r="CG113"/>
      <c r="CH113"/>
      <c r="CI113"/>
      <c r="CJ113"/>
      <c r="CK113"/>
      <c r="CL113"/>
      <c r="CM113"/>
      <c r="CN113"/>
      <c r="CO113"/>
      <c r="CP113"/>
      <c r="CQ113"/>
      <c r="CR113"/>
      <c r="CS113"/>
      <c r="CT113"/>
      <c r="CU113"/>
      <c r="CV113"/>
      <c r="CW113"/>
      <c r="CX113"/>
      <c r="CY113"/>
    </row>
    <row r="114" spans="1:103" s="97" customFormat="1" ht="7.5" customHeight="1" hidden="1">
      <c r="A114" s="166">
        <v>99</v>
      </c>
      <c r="B114" s="101"/>
      <c r="C114" s="101"/>
      <c r="D114" s="101"/>
      <c r="E114" s="101"/>
      <c r="F114" s="135"/>
      <c r="G114" s="147"/>
      <c r="H114" s="147"/>
      <c r="I114" s="147"/>
      <c r="J114" s="147"/>
      <c r="K114" s="131"/>
      <c r="L114" s="176">
        <f t="shared" si="22"/>
      </c>
      <c r="M114" s="177">
        <f t="shared" si="21"/>
      </c>
      <c r="N114" s="168">
        <f ca="1" t="shared" si="23"/>
        <v>40129.72603587963</v>
      </c>
      <c r="O114" s="169">
        <f ca="1" t="shared" si="24"/>
        <v>40129.72603587963</v>
      </c>
      <c r="P114" s="169">
        <f ca="1" t="shared" si="25"/>
        <v>40129.72603587963</v>
      </c>
      <c r="Q114" s="169">
        <f ca="1" t="shared" si="26"/>
        <v>40129.72603587963</v>
      </c>
      <c r="R114" s="169">
        <f ca="1" t="shared" si="27"/>
        <v>40129.72603587963</v>
      </c>
      <c r="S114" s="101"/>
      <c r="T114" s="237"/>
      <c r="U114" s="237"/>
      <c r="V114" s="237"/>
      <c r="W114" s="237"/>
      <c r="X114" s="238"/>
      <c r="Y114" s="239"/>
      <c r="Z114" s="239"/>
      <c r="AA114" s="239"/>
      <c r="AB114" s="239"/>
      <c r="AC114" s="239"/>
      <c r="AD114" s="239"/>
      <c r="AE114" s="239"/>
      <c r="AF114" s="239"/>
      <c r="AG114" s="239"/>
      <c r="AH114" s="239"/>
      <c r="AI114" s="239"/>
      <c r="AJ114" s="239"/>
      <c r="AK114" s="239"/>
      <c r="AL114" s="239"/>
      <c r="AM114" s="98"/>
      <c r="AN114" s="100"/>
      <c r="AO114" s="293"/>
      <c r="AP114" s="165"/>
      <c r="AQ114" s="165"/>
      <c r="AR114" s="165"/>
      <c r="AS114" s="165"/>
      <c r="AT114" s="165"/>
      <c r="AU114" s="165"/>
      <c r="AV114" s="165"/>
      <c r="AW114" s="165"/>
      <c r="AX114" s="165"/>
      <c r="AY114" s="165"/>
      <c r="AZ114" s="165"/>
      <c r="BA114" s="165"/>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c r="CF114"/>
      <c r="CG114"/>
      <c r="CH114"/>
      <c r="CI114"/>
      <c r="CJ114"/>
      <c r="CK114"/>
      <c r="CL114"/>
      <c r="CM114"/>
      <c r="CN114"/>
      <c r="CO114"/>
      <c r="CP114"/>
      <c r="CQ114"/>
      <c r="CR114"/>
      <c r="CS114"/>
      <c r="CT114"/>
      <c r="CU114"/>
      <c r="CV114"/>
      <c r="CW114"/>
      <c r="CX114"/>
      <c r="CY114"/>
    </row>
    <row r="115" spans="1:103" s="97" customFormat="1" ht="7.5" customHeight="1" hidden="1">
      <c r="A115" s="166">
        <v>100</v>
      </c>
      <c r="B115" s="101"/>
      <c r="C115" s="101"/>
      <c r="D115" s="101"/>
      <c r="E115" s="101"/>
      <c r="F115" s="135"/>
      <c r="G115" s="147"/>
      <c r="H115" s="147"/>
      <c r="I115" s="147"/>
      <c r="J115" s="147"/>
      <c r="K115" s="131"/>
      <c r="L115" s="176">
        <f t="shared" si="22"/>
      </c>
      <c r="M115" s="177">
        <f t="shared" si="21"/>
      </c>
      <c r="N115" s="168">
        <f ca="1" t="shared" si="23"/>
        <v>40129.72603587963</v>
      </c>
      <c r="O115" s="169">
        <f ca="1" t="shared" si="24"/>
        <v>40129.72603587963</v>
      </c>
      <c r="P115" s="169">
        <f ca="1" t="shared" si="25"/>
        <v>40129.72603587963</v>
      </c>
      <c r="Q115" s="169">
        <f ca="1" t="shared" si="26"/>
        <v>40129.72603587963</v>
      </c>
      <c r="R115" s="169">
        <f ca="1" t="shared" si="27"/>
        <v>40129.72603587963</v>
      </c>
      <c r="S115" s="101"/>
      <c r="T115" s="237"/>
      <c r="U115" s="237"/>
      <c r="V115" s="237"/>
      <c r="W115" s="237"/>
      <c r="X115" s="238"/>
      <c r="Y115" s="239"/>
      <c r="Z115" s="239"/>
      <c r="AA115" s="239"/>
      <c r="AB115" s="239"/>
      <c r="AC115" s="239"/>
      <c r="AD115" s="239"/>
      <c r="AE115" s="239"/>
      <c r="AF115" s="239"/>
      <c r="AG115" s="239"/>
      <c r="AH115" s="239"/>
      <c r="AI115" s="239"/>
      <c r="AJ115" s="239"/>
      <c r="AK115" s="239"/>
      <c r="AL115" s="239"/>
      <c r="AM115" s="98"/>
      <c r="AN115" s="100"/>
      <c r="AO115" s="293"/>
      <c r="AP115" s="165"/>
      <c r="AQ115" s="165"/>
      <c r="AR115" s="165"/>
      <c r="AS115" s="165"/>
      <c r="AT115" s="165"/>
      <c r="AU115" s="165"/>
      <c r="AV115" s="165"/>
      <c r="AW115" s="165"/>
      <c r="AX115" s="165"/>
      <c r="AY115" s="165"/>
      <c r="AZ115" s="165"/>
      <c r="BA115" s="165"/>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c r="CF115"/>
      <c r="CG115"/>
      <c r="CH115"/>
      <c r="CI115"/>
      <c r="CJ115"/>
      <c r="CK115"/>
      <c r="CL115"/>
      <c r="CM115"/>
      <c r="CN115"/>
      <c r="CO115"/>
      <c r="CP115"/>
      <c r="CQ115"/>
      <c r="CR115"/>
      <c r="CS115"/>
      <c r="CT115"/>
      <c r="CU115"/>
      <c r="CV115"/>
      <c r="CW115"/>
      <c r="CX115"/>
      <c r="CY115"/>
    </row>
    <row r="116" spans="1:103" s="97" customFormat="1" ht="7.5" customHeight="1" hidden="1">
      <c r="A116" s="166">
        <v>101</v>
      </c>
      <c r="B116" s="101"/>
      <c r="C116" s="101"/>
      <c r="D116" s="101"/>
      <c r="E116" s="101"/>
      <c r="F116" s="135"/>
      <c r="G116" s="147"/>
      <c r="H116" s="147"/>
      <c r="I116" s="147"/>
      <c r="J116" s="147"/>
      <c r="K116" s="131"/>
      <c r="L116" s="176">
        <f t="shared" si="22"/>
      </c>
      <c r="M116" s="177">
        <f t="shared" si="21"/>
      </c>
      <c r="N116" s="168">
        <f ca="1" t="shared" si="23"/>
        <v>40129.72603587963</v>
      </c>
      <c r="O116" s="169">
        <f ca="1" t="shared" si="24"/>
        <v>40129.72603587963</v>
      </c>
      <c r="P116" s="169">
        <f ca="1" t="shared" si="25"/>
        <v>40129.72603587963</v>
      </c>
      <c r="Q116" s="169">
        <f ca="1" t="shared" si="26"/>
        <v>40129.72603587963</v>
      </c>
      <c r="R116" s="169">
        <f ca="1" t="shared" si="27"/>
        <v>40129.72603587963</v>
      </c>
      <c r="S116" s="101"/>
      <c r="T116" s="237"/>
      <c r="U116" s="237"/>
      <c r="V116" s="237"/>
      <c r="W116" s="237"/>
      <c r="X116" s="238"/>
      <c r="Y116" s="239"/>
      <c r="Z116" s="239"/>
      <c r="AA116" s="239"/>
      <c r="AB116" s="239"/>
      <c r="AC116" s="239"/>
      <c r="AD116" s="239"/>
      <c r="AE116" s="239"/>
      <c r="AF116" s="239"/>
      <c r="AG116" s="239"/>
      <c r="AH116" s="239"/>
      <c r="AI116" s="239"/>
      <c r="AJ116" s="239"/>
      <c r="AK116" s="239"/>
      <c r="AL116" s="239"/>
      <c r="AM116" s="98"/>
      <c r="AN116" s="100"/>
      <c r="AO116" s="293"/>
      <c r="AP116" s="165"/>
      <c r="AQ116" s="165"/>
      <c r="AR116" s="165"/>
      <c r="AS116" s="165"/>
      <c r="AT116" s="165"/>
      <c r="AU116" s="165"/>
      <c r="AV116" s="165"/>
      <c r="AW116" s="165"/>
      <c r="AX116" s="165"/>
      <c r="AY116" s="165"/>
      <c r="AZ116" s="165"/>
      <c r="BA116" s="165"/>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c r="CF116"/>
      <c r="CG116"/>
      <c r="CH116"/>
      <c r="CI116"/>
      <c r="CJ116"/>
      <c r="CK116"/>
      <c r="CL116"/>
      <c r="CM116"/>
      <c r="CN116"/>
      <c r="CO116"/>
      <c r="CP116"/>
      <c r="CQ116"/>
      <c r="CR116"/>
      <c r="CS116"/>
      <c r="CT116"/>
      <c r="CU116"/>
      <c r="CV116"/>
      <c r="CW116"/>
      <c r="CX116"/>
      <c r="CY116"/>
    </row>
    <row r="117" spans="1:103" s="97" customFormat="1" ht="7.5" customHeight="1" hidden="1">
      <c r="A117" s="166">
        <v>102</v>
      </c>
      <c r="B117" s="101"/>
      <c r="C117" s="101"/>
      <c r="D117" s="101"/>
      <c r="E117" s="101"/>
      <c r="F117" s="135"/>
      <c r="G117" s="147"/>
      <c r="H117" s="147"/>
      <c r="I117" s="147"/>
      <c r="J117" s="147"/>
      <c r="K117" s="131"/>
      <c r="L117" s="176">
        <f t="shared" si="22"/>
      </c>
      <c r="M117" s="177">
        <f t="shared" si="21"/>
      </c>
      <c r="N117" s="168">
        <f ca="1" t="shared" si="23"/>
        <v>40129.72603587963</v>
      </c>
      <c r="O117" s="169">
        <f ca="1" t="shared" si="24"/>
        <v>40129.72603587963</v>
      </c>
      <c r="P117" s="169">
        <f ca="1" t="shared" si="25"/>
        <v>40129.72603587963</v>
      </c>
      <c r="Q117" s="169">
        <f ca="1" t="shared" si="26"/>
        <v>40129.72603587963</v>
      </c>
      <c r="R117" s="169">
        <f ca="1" t="shared" si="27"/>
        <v>40129.72603587963</v>
      </c>
      <c r="S117" s="101"/>
      <c r="T117" s="237"/>
      <c r="U117" s="237"/>
      <c r="V117" s="237"/>
      <c r="W117" s="237"/>
      <c r="X117" s="238"/>
      <c r="Y117" s="239"/>
      <c r="Z117" s="239"/>
      <c r="AA117" s="239"/>
      <c r="AB117" s="239"/>
      <c r="AC117" s="239"/>
      <c r="AD117" s="239"/>
      <c r="AE117" s="239"/>
      <c r="AF117" s="239"/>
      <c r="AG117" s="239"/>
      <c r="AH117" s="239"/>
      <c r="AI117" s="239"/>
      <c r="AJ117" s="239"/>
      <c r="AK117" s="239"/>
      <c r="AL117" s="239"/>
      <c r="AM117" s="98"/>
      <c r="AN117" s="100"/>
      <c r="AO117" s="293"/>
      <c r="AP117" s="165"/>
      <c r="AQ117" s="165"/>
      <c r="AR117" s="165"/>
      <c r="AS117" s="165"/>
      <c r="AT117" s="165"/>
      <c r="AU117" s="165"/>
      <c r="AV117" s="165"/>
      <c r="AW117" s="165"/>
      <c r="AX117" s="165"/>
      <c r="AY117" s="165"/>
      <c r="AZ117" s="165"/>
      <c r="BA117" s="165"/>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c r="CF117"/>
      <c r="CG117"/>
      <c r="CH117"/>
      <c r="CI117"/>
      <c r="CJ117"/>
      <c r="CK117"/>
      <c r="CL117"/>
      <c r="CM117"/>
      <c r="CN117"/>
      <c r="CO117"/>
      <c r="CP117"/>
      <c r="CQ117"/>
      <c r="CR117"/>
      <c r="CS117"/>
      <c r="CT117"/>
      <c r="CU117"/>
      <c r="CV117"/>
      <c r="CW117"/>
      <c r="CX117"/>
      <c r="CY117"/>
    </row>
    <row r="118" spans="1:103" s="97" customFormat="1" ht="12" customHeight="1" hidden="1">
      <c r="A118" s="166">
        <v>103</v>
      </c>
      <c r="B118" s="101"/>
      <c r="C118" s="101"/>
      <c r="D118" s="101"/>
      <c r="E118" s="101"/>
      <c r="F118" s="135"/>
      <c r="G118" s="147"/>
      <c r="H118" s="147"/>
      <c r="I118" s="147"/>
      <c r="J118" s="147"/>
      <c r="K118" s="131"/>
      <c r="L118" s="176">
        <f t="shared" si="22"/>
      </c>
      <c r="M118" s="177">
        <f t="shared" si="21"/>
      </c>
      <c r="N118" s="168">
        <f ca="1" t="shared" si="23"/>
        <v>40129.72603587963</v>
      </c>
      <c r="O118" s="169">
        <f ca="1" t="shared" si="24"/>
        <v>40129.72603587963</v>
      </c>
      <c r="P118" s="169">
        <f ca="1" t="shared" si="25"/>
        <v>40129.72603587963</v>
      </c>
      <c r="Q118" s="169">
        <f ca="1" t="shared" si="26"/>
        <v>40129.72603587963</v>
      </c>
      <c r="R118" s="169">
        <f ca="1" t="shared" si="27"/>
        <v>40129.72603587963</v>
      </c>
      <c r="S118" s="101"/>
      <c r="T118" s="237"/>
      <c r="U118" s="237"/>
      <c r="V118" s="237"/>
      <c r="W118" s="237"/>
      <c r="X118" s="238"/>
      <c r="Y118" s="239"/>
      <c r="Z118" s="239"/>
      <c r="AA118" s="239"/>
      <c r="AB118" s="239"/>
      <c r="AC118" s="239"/>
      <c r="AD118" s="239"/>
      <c r="AE118" s="239"/>
      <c r="AF118" s="239"/>
      <c r="AG118" s="239"/>
      <c r="AH118" s="239"/>
      <c r="AI118" s="239"/>
      <c r="AJ118" s="239"/>
      <c r="AK118" s="239"/>
      <c r="AL118" s="239"/>
      <c r="AM118" s="98"/>
      <c r="AN118" s="100"/>
      <c r="AO118" s="293"/>
      <c r="AP118" s="165"/>
      <c r="AQ118" s="165"/>
      <c r="AR118" s="165"/>
      <c r="AS118" s="165"/>
      <c r="AT118" s="165"/>
      <c r="AU118" s="165"/>
      <c r="AV118" s="165"/>
      <c r="AW118" s="165"/>
      <c r="AX118" s="165"/>
      <c r="AY118" s="165"/>
      <c r="AZ118" s="165"/>
      <c r="BA118" s="165"/>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c r="CF118"/>
      <c r="CG118"/>
      <c r="CH118"/>
      <c r="CI118"/>
      <c r="CJ118"/>
      <c r="CK118"/>
      <c r="CL118"/>
      <c r="CM118"/>
      <c r="CN118"/>
      <c r="CO118"/>
      <c r="CP118"/>
      <c r="CQ118"/>
      <c r="CR118"/>
      <c r="CS118"/>
      <c r="CT118"/>
      <c r="CU118"/>
      <c r="CV118"/>
      <c r="CW118"/>
      <c r="CX118"/>
      <c r="CY118"/>
    </row>
    <row r="119" spans="1:103" s="97" customFormat="1" ht="12" customHeight="1" hidden="1">
      <c r="A119" s="166">
        <v>104</v>
      </c>
      <c r="B119" s="101"/>
      <c r="C119" s="101"/>
      <c r="D119" s="101"/>
      <c r="E119" s="101"/>
      <c r="F119" s="135"/>
      <c r="G119" s="147"/>
      <c r="H119" s="147"/>
      <c r="I119" s="147"/>
      <c r="J119" s="147"/>
      <c r="K119" s="131"/>
      <c r="L119" s="176">
        <f t="shared" si="22"/>
      </c>
      <c r="M119" s="177">
        <f t="shared" si="21"/>
      </c>
      <c r="N119" s="168">
        <f ca="1" t="shared" si="23"/>
        <v>40129.72603587963</v>
      </c>
      <c r="O119" s="169">
        <f ca="1" t="shared" si="24"/>
        <v>40129.72603587963</v>
      </c>
      <c r="P119" s="169">
        <f ca="1" t="shared" si="25"/>
        <v>40129.72603587963</v>
      </c>
      <c r="Q119" s="169">
        <f ca="1" t="shared" si="26"/>
        <v>40129.72603587963</v>
      </c>
      <c r="R119" s="169">
        <f ca="1" t="shared" si="27"/>
        <v>40129.72603587963</v>
      </c>
      <c r="S119" s="101"/>
      <c r="T119" s="237"/>
      <c r="U119" s="237"/>
      <c r="V119" s="237"/>
      <c r="W119" s="237"/>
      <c r="X119" s="238"/>
      <c r="Y119" s="239"/>
      <c r="Z119" s="239"/>
      <c r="AA119" s="239"/>
      <c r="AB119" s="239"/>
      <c r="AC119" s="239"/>
      <c r="AD119" s="239"/>
      <c r="AE119" s="239"/>
      <c r="AF119" s="239"/>
      <c r="AG119" s="239"/>
      <c r="AH119" s="239"/>
      <c r="AI119" s="239"/>
      <c r="AJ119" s="239"/>
      <c r="AK119" s="239"/>
      <c r="AL119" s="239"/>
      <c r="AM119" s="98"/>
      <c r="AN119" s="100"/>
      <c r="AO119" s="293"/>
      <c r="AP119" s="165"/>
      <c r="AQ119" s="165"/>
      <c r="AR119" s="165"/>
      <c r="AS119" s="165"/>
      <c r="AT119" s="165"/>
      <c r="AU119" s="165"/>
      <c r="AV119" s="165"/>
      <c r="AW119" s="165"/>
      <c r="AX119" s="165"/>
      <c r="AY119" s="165"/>
      <c r="AZ119" s="165"/>
      <c r="BA119" s="165"/>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c r="CF119"/>
      <c r="CG119"/>
      <c r="CH119"/>
      <c r="CI119"/>
      <c r="CJ119"/>
      <c r="CK119"/>
      <c r="CL119"/>
      <c r="CM119"/>
      <c r="CN119"/>
      <c r="CO119"/>
      <c r="CP119"/>
      <c r="CQ119"/>
      <c r="CR119"/>
      <c r="CS119"/>
      <c r="CT119"/>
      <c r="CU119"/>
      <c r="CV119"/>
      <c r="CW119"/>
      <c r="CX119"/>
      <c r="CY119"/>
    </row>
    <row r="120" spans="1:103" s="97" customFormat="1" ht="12" customHeight="1" hidden="1">
      <c r="A120" s="166">
        <v>105</v>
      </c>
      <c r="B120" s="101"/>
      <c r="C120" s="101"/>
      <c r="D120" s="101"/>
      <c r="E120" s="101"/>
      <c r="F120" s="135"/>
      <c r="G120" s="147"/>
      <c r="H120" s="147"/>
      <c r="I120" s="147"/>
      <c r="J120" s="147"/>
      <c r="K120" s="131"/>
      <c r="L120" s="176">
        <f t="shared" si="22"/>
      </c>
      <c r="M120" s="177">
        <f t="shared" si="21"/>
      </c>
      <c r="N120" s="168">
        <f ca="1" t="shared" si="23"/>
        <v>40129.72603587963</v>
      </c>
      <c r="O120" s="169">
        <f ca="1" t="shared" si="24"/>
        <v>40129.72603587963</v>
      </c>
      <c r="P120" s="169">
        <f ca="1" t="shared" si="25"/>
        <v>40129.72603587963</v>
      </c>
      <c r="Q120" s="169">
        <f ca="1" t="shared" si="26"/>
        <v>40129.72603587963</v>
      </c>
      <c r="R120" s="169">
        <f ca="1" t="shared" si="27"/>
        <v>40129.72603587963</v>
      </c>
      <c r="S120" s="101"/>
      <c r="T120" s="237"/>
      <c r="U120" s="237"/>
      <c r="V120" s="237"/>
      <c r="W120" s="237"/>
      <c r="X120" s="238"/>
      <c r="Y120" s="239"/>
      <c r="Z120" s="239"/>
      <c r="AA120" s="239"/>
      <c r="AB120" s="239"/>
      <c r="AC120" s="239"/>
      <c r="AD120" s="239"/>
      <c r="AE120" s="239"/>
      <c r="AF120" s="239"/>
      <c r="AG120" s="239"/>
      <c r="AH120" s="239"/>
      <c r="AI120" s="239"/>
      <c r="AJ120" s="239"/>
      <c r="AK120" s="239"/>
      <c r="AL120" s="239"/>
      <c r="AM120" s="98"/>
      <c r="AN120" s="100"/>
      <c r="AO120" s="293"/>
      <c r="AP120" s="165"/>
      <c r="AQ120" s="165"/>
      <c r="AR120" s="165"/>
      <c r="AS120" s="165"/>
      <c r="AT120" s="165"/>
      <c r="AU120" s="165"/>
      <c r="AV120" s="165"/>
      <c r="AW120" s="165"/>
      <c r="AX120" s="165"/>
      <c r="AY120" s="165"/>
      <c r="AZ120" s="165"/>
      <c r="BA120" s="165"/>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c r="CF120"/>
      <c r="CG120"/>
      <c r="CH120"/>
      <c r="CI120"/>
      <c r="CJ120"/>
      <c r="CK120"/>
      <c r="CL120"/>
      <c r="CM120"/>
      <c r="CN120"/>
      <c r="CO120"/>
      <c r="CP120"/>
      <c r="CQ120"/>
      <c r="CR120"/>
      <c r="CS120"/>
      <c r="CT120"/>
      <c r="CU120"/>
      <c r="CV120"/>
      <c r="CW120"/>
      <c r="CX120"/>
      <c r="CY120"/>
    </row>
    <row r="121" spans="1:103" s="97" customFormat="1" ht="12" customHeight="1" hidden="1">
      <c r="A121" s="166">
        <v>106</v>
      </c>
      <c r="B121" s="101"/>
      <c r="C121" s="101"/>
      <c r="D121" s="101"/>
      <c r="E121" s="101"/>
      <c r="F121" s="135"/>
      <c r="G121" s="147"/>
      <c r="H121" s="147"/>
      <c r="I121" s="147"/>
      <c r="J121" s="147"/>
      <c r="K121" s="131"/>
      <c r="L121" s="176">
        <f t="shared" si="22"/>
      </c>
      <c r="M121" s="177">
        <f t="shared" si="21"/>
      </c>
      <c r="N121" s="168">
        <f ca="1" t="shared" si="23"/>
        <v>40129.72603587963</v>
      </c>
      <c r="O121" s="169">
        <f ca="1" t="shared" si="24"/>
        <v>40129.72603587963</v>
      </c>
      <c r="P121" s="169">
        <f ca="1" t="shared" si="25"/>
        <v>40129.72603587963</v>
      </c>
      <c r="Q121" s="169">
        <f ca="1" t="shared" si="26"/>
        <v>40129.72603587963</v>
      </c>
      <c r="R121" s="169">
        <f ca="1" t="shared" si="27"/>
        <v>40129.72603587963</v>
      </c>
      <c r="S121" s="101"/>
      <c r="T121" s="237"/>
      <c r="U121" s="237"/>
      <c r="V121" s="237"/>
      <c r="W121" s="237"/>
      <c r="X121" s="238"/>
      <c r="Y121" s="239"/>
      <c r="Z121" s="239"/>
      <c r="AA121" s="239"/>
      <c r="AB121" s="239"/>
      <c r="AC121" s="239"/>
      <c r="AD121" s="239"/>
      <c r="AE121" s="239"/>
      <c r="AF121" s="239"/>
      <c r="AG121" s="239"/>
      <c r="AH121" s="239"/>
      <c r="AI121" s="239"/>
      <c r="AJ121" s="239"/>
      <c r="AK121" s="239"/>
      <c r="AL121" s="239"/>
      <c r="AM121" s="98"/>
      <c r="AN121" s="100"/>
      <c r="AO121" s="293"/>
      <c r="AP121" s="165"/>
      <c r="AQ121" s="165"/>
      <c r="AR121" s="165"/>
      <c r="AS121" s="165"/>
      <c r="AT121" s="165"/>
      <c r="AU121" s="165"/>
      <c r="AV121" s="165"/>
      <c r="AW121" s="165"/>
      <c r="AX121" s="165"/>
      <c r="AY121" s="165"/>
      <c r="AZ121" s="165"/>
      <c r="BA121" s="165"/>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c r="CF121"/>
      <c r="CG121"/>
      <c r="CH121"/>
      <c r="CI121"/>
      <c r="CJ121"/>
      <c r="CK121"/>
      <c r="CL121"/>
      <c r="CM121"/>
      <c r="CN121"/>
      <c r="CO121"/>
      <c r="CP121"/>
      <c r="CQ121"/>
      <c r="CR121"/>
      <c r="CS121"/>
      <c r="CT121"/>
      <c r="CU121"/>
      <c r="CV121"/>
      <c r="CW121"/>
      <c r="CX121"/>
      <c r="CY121"/>
    </row>
    <row r="122" spans="1:103" s="97" customFormat="1" ht="12" customHeight="1" hidden="1">
      <c r="A122" s="166">
        <v>107</v>
      </c>
      <c r="B122" s="101"/>
      <c r="C122" s="101"/>
      <c r="D122" s="101"/>
      <c r="E122" s="101"/>
      <c r="F122" s="135"/>
      <c r="G122" s="147"/>
      <c r="H122" s="147"/>
      <c r="I122" s="147"/>
      <c r="J122" s="147"/>
      <c r="K122" s="131"/>
      <c r="L122" s="176">
        <f t="shared" si="22"/>
      </c>
      <c r="M122" s="177">
        <f t="shared" si="21"/>
      </c>
      <c r="N122" s="168">
        <f ca="1" t="shared" si="23"/>
        <v>40129.72603587963</v>
      </c>
      <c r="O122" s="169">
        <f ca="1" t="shared" si="24"/>
        <v>40129.72603587963</v>
      </c>
      <c r="P122" s="169">
        <f ca="1" t="shared" si="25"/>
        <v>40129.72603587963</v>
      </c>
      <c r="Q122" s="169">
        <f ca="1" t="shared" si="26"/>
        <v>40129.72603587963</v>
      </c>
      <c r="R122" s="169">
        <f ca="1" t="shared" si="27"/>
        <v>40129.72603587963</v>
      </c>
      <c r="S122" s="101"/>
      <c r="T122" s="237"/>
      <c r="U122" s="237"/>
      <c r="V122" s="237"/>
      <c r="W122" s="237"/>
      <c r="X122" s="238"/>
      <c r="Y122" s="239"/>
      <c r="Z122" s="239"/>
      <c r="AA122" s="239"/>
      <c r="AB122" s="239"/>
      <c r="AC122" s="239"/>
      <c r="AD122" s="239"/>
      <c r="AE122" s="239"/>
      <c r="AF122" s="239"/>
      <c r="AG122" s="239"/>
      <c r="AH122" s="239"/>
      <c r="AI122" s="239"/>
      <c r="AJ122" s="239"/>
      <c r="AK122" s="239"/>
      <c r="AL122" s="239"/>
      <c r="AM122" s="98"/>
      <c r="AN122" s="100"/>
      <c r="AO122" s="293"/>
      <c r="AP122" s="165"/>
      <c r="AQ122" s="165"/>
      <c r="AR122" s="165"/>
      <c r="AS122" s="165"/>
      <c r="AT122" s="165"/>
      <c r="AU122" s="165"/>
      <c r="AV122" s="165"/>
      <c r="AW122" s="165"/>
      <c r="AX122" s="165"/>
      <c r="AY122" s="165"/>
      <c r="AZ122" s="165"/>
      <c r="BA122" s="165"/>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c r="CF122"/>
      <c r="CG122"/>
      <c r="CH122"/>
      <c r="CI122"/>
      <c r="CJ122"/>
      <c r="CK122"/>
      <c r="CL122"/>
      <c r="CM122"/>
      <c r="CN122"/>
      <c r="CO122"/>
      <c r="CP122"/>
      <c r="CQ122"/>
      <c r="CR122"/>
      <c r="CS122"/>
      <c r="CT122"/>
      <c r="CU122"/>
      <c r="CV122"/>
      <c r="CW122"/>
      <c r="CX122"/>
      <c r="CY122"/>
    </row>
    <row r="123" spans="1:103" s="97" customFormat="1" ht="12" customHeight="1" hidden="1">
      <c r="A123" s="166">
        <v>108</v>
      </c>
      <c r="B123" s="101"/>
      <c r="C123" s="101"/>
      <c r="D123" s="101"/>
      <c r="E123" s="101"/>
      <c r="F123" s="135"/>
      <c r="G123" s="147"/>
      <c r="H123" s="147"/>
      <c r="I123" s="147"/>
      <c r="J123" s="147"/>
      <c r="K123" s="131"/>
      <c r="L123" s="176">
        <f t="shared" si="22"/>
      </c>
      <c r="M123" s="177">
        <f t="shared" si="21"/>
      </c>
      <c r="N123" s="168">
        <f ca="1" t="shared" si="23"/>
        <v>40129.72603587963</v>
      </c>
      <c r="O123" s="169">
        <f ca="1" t="shared" si="24"/>
        <v>40129.72603587963</v>
      </c>
      <c r="P123" s="169">
        <f ca="1" t="shared" si="25"/>
        <v>40129.72603587963</v>
      </c>
      <c r="Q123" s="169">
        <f ca="1" t="shared" si="26"/>
        <v>40129.72603587963</v>
      </c>
      <c r="R123" s="169">
        <f ca="1" t="shared" si="27"/>
        <v>40129.72603587963</v>
      </c>
      <c r="S123" s="101"/>
      <c r="T123" s="237"/>
      <c r="U123" s="237"/>
      <c r="V123" s="237"/>
      <c r="W123" s="237"/>
      <c r="X123" s="238"/>
      <c r="Y123" s="239"/>
      <c r="Z123" s="239"/>
      <c r="AA123" s="239"/>
      <c r="AB123" s="239"/>
      <c r="AC123" s="239"/>
      <c r="AD123" s="239"/>
      <c r="AE123" s="239"/>
      <c r="AF123" s="239"/>
      <c r="AG123" s="239"/>
      <c r="AH123" s="239"/>
      <c r="AI123" s="239"/>
      <c r="AJ123" s="239"/>
      <c r="AK123" s="239"/>
      <c r="AL123" s="239"/>
      <c r="AM123" s="98"/>
      <c r="AN123" s="100"/>
      <c r="AO123" s="293"/>
      <c r="AP123" s="165"/>
      <c r="AQ123" s="165"/>
      <c r="AR123" s="165"/>
      <c r="AS123" s="165"/>
      <c r="AT123" s="165"/>
      <c r="AU123" s="165"/>
      <c r="AV123" s="165"/>
      <c r="AW123" s="165"/>
      <c r="AX123" s="165"/>
      <c r="AY123" s="165"/>
      <c r="AZ123" s="165"/>
      <c r="BA123" s="165"/>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c r="CF123"/>
      <c r="CG123"/>
      <c r="CH123"/>
      <c r="CI123"/>
      <c r="CJ123"/>
      <c r="CK123"/>
      <c r="CL123"/>
      <c r="CM123"/>
      <c r="CN123"/>
      <c r="CO123"/>
      <c r="CP123"/>
      <c r="CQ123"/>
      <c r="CR123"/>
      <c r="CS123"/>
      <c r="CT123"/>
      <c r="CU123"/>
      <c r="CV123"/>
      <c r="CW123"/>
      <c r="CX123"/>
      <c r="CY123"/>
    </row>
    <row r="124" spans="1:103" s="97" customFormat="1" ht="12" customHeight="1" hidden="1">
      <c r="A124" s="166">
        <v>109</v>
      </c>
      <c r="B124" s="101"/>
      <c r="C124" s="101"/>
      <c r="D124" s="101"/>
      <c r="E124" s="101"/>
      <c r="F124" s="135"/>
      <c r="G124" s="147"/>
      <c r="H124" s="147"/>
      <c r="I124" s="147"/>
      <c r="J124" s="147"/>
      <c r="K124" s="131"/>
      <c r="L124" s="176">
        <f t="shared" si="22"/>
      </c>
      <c r="M124" s="177">
        <f t="shared" si="21"/>
      </c>
      <c r="N124" s="168">
        <f ca="1" t="shared" si="23"/>
        <v>40129.72603587963</v>
      </c>
      <c r="O124" s="169">
        <f ca="1" t="shared" si="24"/>
        <v>40129.72603587963</v>
      </c>
      <c r="P124" s="169">
        <f ca="1" t="shared" si="25"/>
        <v>40129.72603587963</v>
      </c>
      <c r="Q124" s="169">
        <f ca="1" t="shared" si="26"/>
        <v>40129.72603587963</v>
      </c>
      <c r="R124" s="169">
        <f ca="1" t="shared" si="27"/>
        <v>40129.72603587963</v>
      </c>
      <c r="S124" s="101"/>
      <c r="T124" s="237"/>
      <c r="U124" s="237"/>
      <c r="V124" s="237"/>
      <c r="W124" s="237"/>
      <c r="X124" s="238"/>
      <c r="Y124" s="239"/>
      <c r="Z124" s="239"/>
      <c r="AA124" s="239"/>
      <c r="AB124" s="239"/>
      <c r="AC124" s="239"/>
      <c r="AD124" s="239"/>
      <c r="AE124" s="239"/>
      <c r="AF124" s="239"/>
      <c r="AG124" s="239"/>
      <c r="AH124" s="239"/>
      <c r="AI124" s="239"/>
      <c r="AJ124" s="239"/>
      <c r="AK124" s="239"/>
      <c r="AL124" s="239"/>
      <c r="AM124" s="98"/>
      <c r="AN124" s="100"/>
      <c r="AO124" s="293"/>
      <c r="AP124" s="165"/>
      <c r="AQ124" s="165"/>
      <c r="AR124" s="165"/>
      <c r="AS124" s="165"/>
      <c r="AT124" s="165"/>
      <c r="AU124" s="165"/>
      <c r="AV124" s="165"/>
      <c r="AW124" s="165"/>
      <c r="AX124" s="165"/>
      <c r="AY124" s="165"/>
      <c r="AZ124" s="165"/>
      <c r="BA124" s="165"/>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c r="CF124"/>
      <c r="CG124"/>
      <c r="CH124"/>
      <c r="CI124"/>
      <c r="CJ124"/>
      <c r="CK124"/>
      <c r="CL124"/>
      <c r="CM124"/>
      <c r="CN124"/>
      <c r="CO124"/>
      <c r="CP124"/>
      <c r="CQ124"/>
      <c r="CR124"/>
      <c r="CS124"/>
      <c r="CT124"/>
      <c r="CU124"/>
      <c r="CV124"/>
      <c r="CW124"/>
      <c r="CX124"/>
      <c r="CY124"/>
    </row>
    <row r="125" spans="1:103" s="97" customFormat="1" ht="12" customHeight="1" hidden="1">
      <c r="A125" s="166">
        <v>110</v>
      </c>
      <c r="B125" s="101"/>
      <c r="C125" s="101"/>
      <c r="D125" s="101"/>
      <c r="E125" s="101"/>
      <c r="F125" s="135"/>
      <c r="G125" s="147"/>
      <c r="H125" s="147"/>
      <c r="I125" s="147"/>
      <c r="J125" s="147"/>
      <c r="K125" s="131"/>
      <c r="L125" s="176">
        <f t="shared" si="22"/>
      </c>
      <c r="M125" s="177">
        <f t="shared" si="21"/>
      </c>
      <c r="N125" s="168">
        <f ca="1" t="shared" si="23"/>
        <v>40129.72603587963</v>
      </c>
      <c r="O125" s="169">
        <f ca="1" t="shared" si="24"/>
        <v>40129.72603587963</v>
      </c>
      <c r="P125" s="169">
        <f ca="1" t="shared" si="25"/>
        <v>40129.72603587963</v>
      </c>
      <c r="Q125" s="169">
        <f ca="1" t="shared" si="26"/>
        <v>40129.72603587963</v>
      </c>
      <c r="R125" s="169">
        <f ca="1" t="shared" si="27"/>
        <v>40129.72603587963</v>
      </c>
      <c r="S125" s="101"/>
      <c r="T125" s="237"/>
      <c r="U125" s="237"/>
      <c r="V125" s="237"/>
      <c r="W125" s="237"/>
      <c r="X125" s="238"/>
      <c r="Y125" s="239"/>
      <c r="Z125" s="239"/>
      <c r="AA125" s="239"/>
      <c r="AB125" s="239"/>
      <c r="AC125" s="239"/>
      <c r="AD125" s="239"/>
      <c r="AE125" s="239"/>
      <c r="AF125" s="239"/>
      <c r="AG125" s="239"/>
      <c r="AH125" s="239"/>
      <c r="AI125" s="239"/>
      <c r="AJ125" s="239"/>
      <c r="AK125" s="239"/>
      <c r="AL125" s="239"/>
      <c r="AM125" s="98"/>
      <c r="AN125" s="100"/>
      <c r="AO125" s="293"/>
      <c r="AP125" s="165"/>
      <c r="AQ125" s="165"/>
      <c r="AR125" s="165"/>
      <c r="AS125" s="165"/>
      <c r="AT125" s="165"/>
      <c r="AU125" s="165"/>
      <c r="AV125" s="165"/>
      <c r="AW125" s="165"/>
      <c r="AX125" s="165"/>
      <c r="AY125" s="165"/>
      <c r="AZ125" s="165"/>
      <c r="BA125" s="165"/>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c r="CF125"/>
      <c r="CG125"/>
      <c r="CH125"/>
      <c r="CI125"/>
      <c r="CJ125"/>
      <c r="CK125"/>
      <c r="CL125"/>
      <c r="CM125"/>
      <c r="CN125"/>
      <c r="CO125"/>
      <c r="CP125"/>
      <c r="CQ125"/>
      <c r="CR125"/>
      <c r="CS125"/>
      <c r="CT125"/>
      <c r="CU125"/>
      <c r="CV125"/>
      <c r="CW125"/>
      <c r="CX125"/>
      <c r="CY125"/>
    </row>
    <row r="126" spans="1:103" s="97" customFormat="1" ht="7.5" customHeight="1" hidden="1">
      <c r="A126" s="166">
        <v>111</v>
      </c>
      <c r="B126" s="101"/>
      <c r="C126" s="101"/>
      <c r="D126" s="101"/>
      <c r="E126" s="101"/>
      <c r="F126" s="135"/>
      <c r="G126" s="147"/>
      <c r="H126" s="147"/>
      <c r="I126" s="147"/>
      <c r="J126" s="147"/>
      <c r="K126" s="131"/>
      <c r="L126" s="176">
        <f t="shared" si="22"/>
      </c>
      <c r="M126" s="177">
        <f t="shared" si="21"/>
      </c>
      <c r="N126" s="168">
        <f ca="1" t="shared" si="23"/>
        <v>40129.72603587963</v>
      </c>
      <c r="O126" s="169">
        <f ca="1" t="shared" si="24"/>
        <v>40129.72603587963</v>
      </c>
      <c r="P126" s="169">
        <f ca="1" t="shared" si="25"/>
        <v>40129.72603587963</v>
      </c>
      <c r="Q126" s="169">
        <f ca="1" t="shared" si="26"/>
        <v>40129.72603587963</v>
      </c>
      <c r="R126" s="169">
        <f ca="1" t="shared" si="27"/>
        <v>40129.72603587963</v>
      </c>
      <c r="S126" s="101"/>
      <c r="T126" s="237"/>
      <c r="U126" s="237"/>
      <c r="V126" s="237"/>
      <c r="W126" s="237"/>
      <c r="X126" s="238"/>
      <c r="Y126" s="239"/>
      <c r="Z126" s="239"/>
      <c r="AA126" s="239"/>
      <c r="AB126" s="239"/>
      <c r="AC126" s="239"/>
      <c r="AD126" s="239"/>
      <c r="AE126" s="239"/>
      <c r="AF126" s="239"/>
      <c r="AG126" s="239"/>
      <c r="AH126" s="239"/>
      <c r="AI126" s="239"/>
      <c r="AJ126" s="239"/>
      <c r="AK126" s="239"/>
      <c r="AL126" s="239"/>
      <c r="AM126" s="98"/>
      <c r="AN126" s="100"/>
      <c r="AO126" s="293"/>
      <c r="AP126" s="165"/>
      <c r="AQ126" s="165"/>
      <c r="AR126" s="165"/>
      <c r="AS126" s="165"/>
      <c r="AT126" s="165"/>
      <c r="AU126" s="165"/>
      <c r="AV126" s="165"/>
      <c r="AW126" s="165"/>
      <c r="AX126" s="165"/>
      <c r="AY126" s="165"/>
      <c r="AZ126" s="165"/>
      <c r="BA126" s="165"/>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c r="CF126"/>
      <c r="CG126"/>
      <c r="CH126"/>
      <c r="CI126"/>
      <c r="CJ126"/>
      <c r="CK126"/>
      <c r="CL126"/>
      <c r="CM126"/>
      <c r="CN126"/>
      <c r="CO126"/>
      <c r="CP126"/>
      <c r="CQ126"/>
      <c r="CR126"/>
      <c r="CS126"/>
      <c r="CT126"/>
      <c r="CU126"/>
      <c r="CV126"/>
      <c r="CW126"/>
      <c r="CX126"/>
      <c r="CY126"/>
    </row>
    <row r="127" spans="1:103" s="97" customFormat="1" ht="7.5" customHeight="1" hidden="1">
      <c r="A127" s="166">
        <v>112</v>
      </c>
      <c r="B127" s="101"/>
      <c r="C127" s="101"/>
      <c r="D127" s="101"/>
      <c r="E127" s="101"/>
      <c r="F127" s="135"/>
      <c r="G127" s="147"/>
      <c r="H127" s="147"/>
      <c r="I127" s="147"/>
      <c r="J127" s="147"/>
      <c r="K127" s="131"/>
      <c r="L127" s="176">
        <f t="shared" si="22"/>
      </c>
      <c r="M127" s="177">
        <f t="shared" si="21"/>
      </c>
      <c r="N127" s="168">
        <f ca="1" t="shared" si="23"/>
        <v>40129.72603587963</v>
      </c>
      <c r="O127" s="169">
        <f ca="1" t="shared" si="24"/>
        <v>40129.72603587963</v>
      </c>
      <c r="P127" s="169">
        <f ca="1" t="shared" si="25"/>
        <v>40129.72603587963</v>
      </c>
      <c r="Q127" s="169">
        <f ca="1" t="shared" si="26"/>
        <v>40129.72603587963</v>
      </c>
      <c r="R127" s="169">
        <f ca="1" t="shared" si="27"/>
        <v>40129.72603587963</v>
      </c>
      <c r="S127" s="101"/>
      <c r="T127" s="237"/>
      <c r="U127" s="237"/>
      <c r="V127" s="237"/>
      <c r="W127" s="237"/>
      <c r="X127" s="238"/>
      <c r="Y127" s="239"/>
      <c r="Z127" s="239"/>
      <c r="AA127" s="239"/>
      <c r="AB127" s="239"/>
      <c r="AC127" s="239"/>
      <c r="AD127" s="239"/>
      <c r="AE127" s="239"/>
      <c r="AF127" s="239"/>
      <c r="AG127" s="239"/>
      <c r="AH127" s="239"/>
      <c r="AI127" s="239"/>
      <c r="AJ127" s="239"/>
      <c r="AK127" s="239"/>
      <c r="AL127" s="239"/>
      <c r="AM127" s="98"/>
      <c r="AN127" s="100"/>
      <c r="AO127" s="293"/>
      <c r="AP127" s="165"/>
      <c r="AQ127" s="165"/>
      <c r="AR127" s="165"/>
      <c r="AS127" s="165"/>
      <c r="AT127" s="165"/>
      <c r="AU127" s="165"/>
      <c r="AV127" s="165"/>
      <c r="AW127" s="165"/>
      <c r="AX127" s="165"/>
      <c r="AY127" s="165"/>
      <c r="AZ127" s="165"/>
      <c r="BA127" s="165"/>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c r="CF127"/>
      <c r="CG127"/>
      <c r="CH127"/>
      <c r="CI127"/>
      <c r="CJ127"/>
      <c r="CK127"/>
      <c r="CL127"/>
      <c r="CM127"/>
      <c r="CN127"/>
      <c r="CO127"/>
      <c r="CP127"/>
      <c r="CQ127"/>
      <c r="CR127"/>
      <c r="CS127"/>
      <c r="CT127"/>
      <c r="CU127"/>
      <c r="CV127"/>
      <c r="CW127"/>
      <c r="CX127"/>
      <c r="CY127"/>
    </row>
    <row r="128" spans="1:103" s="97" customFormat="1" ht="7.5" customHeight="1" hidden="1">
      <c r="A128" s="166">
        <v>113</v>
      </c>
      <c r="B128" s="101"/>
      <c r="C128" s="101"/>
      <c r="D128" s="101"/>
      <c r="E128" s="101"/>
      <c r="F128" s="135"/>
      <c r="G128" s="147"/>
      <c r="H128" s="147"/>
      <c r="I128" s="147"/>
      <c r="J128" s="147"/>
      <c r="K128" s="131"/>
      <c r="L128" s="176">
        <f t="shared" si="22"/>
      </c>
      <c r="M128" s="177">
        <f t="shared" si="21"/>
      </c>
      <c r="N128" s="168">
        <f ca="1" t="shared" si="23"/>
        <v>40129.72603587963</v>
      </c>
      <c r="O128" s="169">
        <f ca="1" t="shared" si="24"/>
        <v>40129.72603587963</v>
      </c>
      <c r="P128" s="169">
        <f ca="1" t="shared" si="25"/>
        <v>40129.72603587963</v>
      </c>
      <c r="Q128" s="169">
        <f ca="1" t="shared" si="26"/>
        <v>40129.72603587963</v>
      </c>
      <c r="R128" s="169">
        <f ca="1" t="shared" si="27"/>
        <v>40129.72603587963</v>
      </c>
      <c r="S128" s="101"/>
      <c r="T128" s="237"/>
      <c r="U128" s="237"/>
      <c r="V128" s="237"/>
      <c r="W128" s="237"/>
      <c r="X128" s="238"/>
      <c r="Y128" s="239"/>
      <c r="Z128" s="239"/>
      <c r="AA128" s="239"/>
      <c r="AB128" s="239"/>
      <c r="AC128" s="239"/>
      <c r="AD128" s="239"/>
      <c r="AE128" s="239"/>
      <c r="AF128" s="239"/>
      <c r="AG128" s="239"/>
      <c r="AH128" s="239"/>
      <c r="AI128" s="239"/>
      <c r="AJ128" s="239"/>
      <c r="AK128" s="239"/>
      <c r="AL128" s="239"/>
      <c r="AM128" s="98"/>
      <c r="AN128" s="100"/>
      <c r="AO128" s="293"/>
      <c r="AP128" s="165"/>
      <c r="AQ128" s="165"/>
      <c r="AR128" s="165"/>
      <c r="AS128" s="165"/>
      <c r="AT128" s="165"/>
      <c r="AU128" s="165"/>
      <c r="AV128" s="165"/>
      <c r="AW128" s="165"/>
      <c r="AX128" s="165"/>
      <c r="AY128" s="165"/>
      <c r="AZ128" s="165"/>
      <c r="BA128" s="165"/>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c r="CF128"/>
      <c r="CG128"/>
      <c r="CH128"/>
      <c r="CI128"/>
      <c r="CJ128"/>
      <c r="CK128"/>
      <c r="CL128"/>
      <c r="CM128"/>
      <c r="CN128"/>
      <c r="CO128"/>
      <c r="CP128"/>
      <c r="CQ128"/>
      <c r="CR128"/>
      <c r="CS128"/>
      <c r="CT128"/>
      <c r="CU128"/>
      <c r="CV128"/>
      <c r="CW128"/>
      <c r="CX128"/>
      <c r="CY128"/>
    </row>
    <row r="129" spans="1:103" s="97" customFormat="1" ht="7.5" customHeight="1" hidden="1">
      <c r="A129" s="166">
        <v>114</v>
      </c>
      <c r="B129" s="101"/>
      <c r="C129" s="101"/>
      <c r="D129" s="101"/>
      <c r="E129" s="101"/>
      <c r="F129" s="135"/>
      <c r="G129" s="147"/>
      <c r="H129" s="147"/>
      <c r="I129" s="147"/>
      <c r="J129" s="147"/>
      <c r="K129" s="131"/>
      <c r="L129" s="176">
        <f t="shared" si="22"/>
      </c>
      <c r="M129" s="177">
        <f t="shared" si="21"/>
      </c>
      <c r="N129" s="168">
        <f ca="1" t="shared" si="23"/>
        <v>40129.72603587963</v>
      </c>
      <c r="O129" s="169">
        <f ca="1" t="shared" si="24"/>
        <v>40129.72603587963</v>
      </c>
      <c r="P129" s="169">
        <f ca="1" t="shared" si="25"/>
        <v>40129.72603587963</v>
      </c>
      <c r="Q129" s="169">
        <f ca="1" t="shared" si="26"/>
        <v>40129.72603587963</v>
      </c>
      <c r="R129" s="169">
        <f ca="1" t="shared" si="27"/>
        <v>40129.72603587963</v>
      </c>
      <c r="S129" s="101"/>
      <c r="T129" s="237"/>
      <c r="U129" s="237"/>
      <c r="V129" s="237"/>
      <c r="W129" s="237"/>
      <c r="X129" s="238"/>
      <c r="Y129" s="239"/>
      <c r="Z129" s="239"/>
      <c r="AA129" s="239"/>
      <c r="AB129" s="239"/>
      <c r="AC129" s="239"/>
      <c r="AD129" s="239"/>
      <c r="AE129" s="239"/>
      <c r="AF129" s="239"/>
      <c r="AG129" s="239"/>
      <c r="AH129" s="239"/>
      <c r="AI129" s="239"/>
      <c r="AJ129" s="239"/>
      <c r="AK129" s="239"/>
      <c r="AL129" s="239"/>
      <c r="AM129" s="98"/>
      <c r="AN129" s="100"/>
      <c r="AO129" s="293"/>
      <c r="AP129" s="165"/>
      <c r="AQ129" s="165"/>
      <c r="AR129" s="165"/>
      <c r="AS129" s="165"/>
      <c r="AT129" s="165"/>
      <c r="AU129" s="165"/>
      <c r="AV129" s="165"/>
      <c r="AW129" s="165"/>
      <c r="AX129" s="165"/>
      <c r="AY129" s="165"/>
      <c r="AZ129" s="165"/>
      <c r="BA129" s="165"/>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c r="CF129"/>
      <c r="CG129"/>
      <c r="CH129"/>
      <c r="CI129"/>
      <c r="CJ129"/>
      <c r="CK129"/>
      <c r="CL129"/>
      <c r="CM129"/>
      <c r="CN129"/>
      <c r="CO129"/>
      <c r="CP129"/>
      <c r="CQ129"/>
      <c r="CR129"/>
      <c r="CS129"/>
      <c r="CT129"/>
      <c r="CU129"/>
      <c r="CV129"/>
      <c r="CW129"/>
      <c r="CX129"/>
      <c r="CY129"/>
    </row>
    <row r="130" spans="1:103" s="97" customFormat="1" ht="7.5" customHeight="1" hidden="1">
      <c r="A130" s="166">
        <v>115</v>
      </c>
      <c r="B130" s="101"/>
      <c r="C130" s="101"/>
      <c r="D130" s="101"/>
      <c r="E130" s="101"/>
      <c r="F130" s="135"/>
      <c r="G130" s="147"/>
      <c r="H130" s="147"/>
      <c r="I130" s="147"/>
      <c r="J130" s="147"/>
      <c r="K130" s="131"/>
      <c r="L130" s="176">
        <f t="shared" si="22"/>
      </c>
      <c r="M130" s="177">
        <f t="shared" si="21"/>
      </c>
      <c r="N130" s="168">
        <f ca="1" t="shared" si="23"/>
        <v>40129.72603587963</v>
      </c>
      <c r="O130" s="169">
        <f ca="1" t="shared" si="24"/>
        <v>40129.72603587963</v>
      </c>
      <c r="P130" s="169">
        <f ca="1" t="shared" si="25"/>
        <v>40129.72603587963</v>
      </c>
      <c r="Q130" s="169">
        <f ca="1" t="shared" si="26"/>
        <v>40129.72603587963</v>
      </c>
      <c r="R130" s="169">
        <f ca="1" t="shared" si="27"/>
        <v>40129.72603587963</v>
      </c>
      <c r="S130" s="101"/>
      <c r="T130" s="237"/>
      <c r="U130" s="237"/>
      <c r="V130" s="237"/>
      <c r="W130" s="237"/>
      <c r="X130" s="238"/>
      <c r="Y130" s="239"/>
      <c r="Z130" s="239"/>
      <c r="AA130" s="239"/>
      <c r="AB130" s="239"/>
      <c r="AC130" s="239"/>
      <c r="AD130" s="239"/>
      <c r="AE130" s="239"/>
      <c r="AF130" s="239"/>
      <c r="AG130" s="239"/>
      <c r="AH130" s="239"/>
      <c r="AI130" s="239"/>
      <c r="AJ130" s="239"/>
      <c r="AK130" s="239"/>
      <c r="AL130" s="239"/>
      <c r="AM130" s="98"/>
      <c r="AN130" s="100"/>
      <c r="AO130" s="293"/>
      <c r="AP130" s="165"/>
      <c r="AQ130" s="165"/>
      <c r="AR130" s="165"/>
      <c r="AS130" s="165"/>
      <c r="AT130" s="165"/>
      <c r="AU130" s="165"/>
      <c r="AV130" s="165"/>
      <c r="AW130" s="165"/>
      <c r="AX130" s="165"/>
      <c r="AY130" s="165"/>
      <c r="AZ130" s="165"/>
      <c r="BA130" s="165"/>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c r="CF130"/>
      <c r="CG130"/>
      <c r="CH130"/>
      <c r="CI130"/>
      <c r="CJ130"/>
      <c r="CK130"/>
      <c r="CL130"/>
      <c r="CM130"/>
      <c r="CN130"/>
      <c r="CO130"/>
      <c r="CP130"/>
      <c r="CQ130"/>
      <c r="CR130"/>
      <c r="CS130"/>
      <c r="CT130"/>
      <c r="CU130"/>
      <c r="CV130"/>
      <c r="CW130"/>
      <c r="CX130"/>
      <c r="CY130"/>
    </row>
    <row r="131" spans="1:103" s="97" customFormat="1" ht="7.5" customHeight="1" hidden="1">
      <c r="A131" s="166">
        <v>116</v>
      </c>
      <c r="B131" s="101"/>
      <c r="C131" s="101"/>
      <c r="D131" s="101"/>
      <c r="E131" s="101"/>
      <c r="F131" s="135"/>
      <c r="G131" s="147"/>
      <c r="H131" s="147"/>
      <c r="I131" s="147"/>
      <c r="J131" s="147"/>
      <c r="K131" s="131"/>
      <c r="L131" s="176">
        <f t="shared" si="22"/>
      </c>
      <c r="M131" s="177">
        <f t="shared" si="21"/>
      </c>
      <c r="N131" s="168">
        <f ca="1" t="shared" si="23"/>
        <v>40129.72603587963</v>
      </c>
      <c r="O131" s="169">
        <f ca="1" t="shared" si="24"/>
        <v>40129.72603587963</v>
      </c>
      <c r="P131" s="169">
        <f ca="1" t="shared" si="25"/>
        <v>40129.72603587963</v>
      </c>
      <c r="Q131" s="169">
        <f ca="1" t="shared" si="26"/>
        <v>40129.72603587963</v>
      </c>
      <c r="R131" s="169">
        <f ca="1" t="shared" si="27"/>
        <v>40129.72603587963</v>
      </c>
      <c r="S131" s="101"/>
      <c r="T131" s="237"/>
      <c r="U131" s="237"/>
      <c r="V131" s="237"/>
      <c r="W131" s="237"/>
      <c r="X131" s="238"/>
      <c r="Y131" s="239"/>
      <c r="Z131" s="239"/>
      <c r="AA131" s="239"/>
      <c r="AB131" s="239"/>
      <c r="AC131" s="239"/>
      <c r="AD131" s="239"/>
      <c r="AE131" s="239"/>
      <c r="AF131" s="239"/>
      <c r="AG131" s="239"/>
      <c r="AH131" s="239"/>
      <c r="AI131" s="239"/>
      <c r="AJ131" s="239"/>
      <c r="AK131" s="239"/>
      <c r="AL131" s="239"/>
      <c r="AM131" s="98"/>
      <c r="AN131" s="100"/>
      <c r="AO131" s="293"/>
      <c r="AP131" s="165"/>
      <c r="AQ131" s="165"/>
      <c r="AR131" s="165"/>
      <c r="AS131" s="165"/>
      <c r="AT131" s="165"/>
      <c r="AU131" s="165"/>
      <c r="AV131" s="165"/>
      <c r="AW131" s="165"/>
      <c r="AX131" s="165"/>
      <c r="AY131" s="165"/>
      <c r="AZ131" s="165"/>
      <c r="BA131" s="165"/>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c r="CF131"/>
      <c r="CG131"/>
      <c r="CH131"/>
      <c r="CI131"/>
      <c r="CJ131"/>
      <c r="CK131"/>
      <c r="CL131"/>
      <c r="CM131"/>
      <c r="CN131"/>
      <c r="CO131"/>
      <c r="CP131"/>
      <c r="CQ131"/>
      <c r="CR131"/>
      <c r="CS131"/>
      <c r="CT131"/>
      <c r="CU131"/>
      <c r="CV131"/>
      <c r="CW131"/>
      <c r="CX131"/>
      <c r="CY131"/>
    </row>
    <row r="132" spans="1:103" s="97" customFormat="1" ht="7.5" customHeight="1" hidden="1">
      <c r="A132" s="166">
        <v>117</v>
      </c>
      <c r="B132" s="101"/>
      <c r="C132" s="101"/>
      <c r="D132" s="101"/>
      <c r="E132" s="101"/>
      <c r="F132" s="135"/>
      <c r="G132" s="147"/>
      <c r="H132" s="147"/>
      <c r="I132" s="147"/>
      <c r="J132" s="147"/>
      <c r="K132" s="131"/>
      <c r="L132" s="176">
        <f t="shared" si="22"/>
      </c>
      <c r="M132" s="177">
        <f t="shared" si="21"/>
      </c>
      <c r="N132" s="168">
        <f ca="1" t="shared" si="23"/>
        <v>40129.72603587963</v>
      </c>
      <c r="O132" s="169">
        <f ca="1" t="shared" si="24"/>
        <v>40129.72603587963</v>
      </c>
      <c r="P132" s="169">
        <f ca="1" t="shared" si="25"/>
        <v>40129.72603587963</v>
      </c>
      <c r="Q132" s="169">
        <f ca="1" t="shared" si="26"/>
        <v>40129.72603587963</v>
      </c>
      <c r="R132" s="169">
        <f ca="1" t="shared" si="27"/>
        <v>40129.72603587963</v>
      </c>
      <c r="S132" s="101"/>
      <c r="T132" s="237"/>
      <c r="U132" s="237"/>
      <c r="V132" s="237"/>
      <c r="W132" s="237"/>
      <c r="X132" s="238"/>
      <c r="Y132" s="239"/>
      <c r="Z132" s="239"/>
      <c r="AA132" s="239"/>
      <c r="AB132" s="239"/>
      <c r="AC132" s="239"/>
      <c r="AD132" s="239"/>
      <c r="AE132" s="239"/>
      <c r="AF132" s="239"/>
      <c r="AG132" s="239"/>
      <c r="AH132" s="239"/>
      <c r="AI132" s="239"/>
      <c r="AJ132" s="239"/>
      <c r="AK132" s="239"/>
      <c r="AL132" s="239"/>
      <c r="AM132" s="98"/>
      <c r="AN132" s="100"/>
      <c r="AO132" s="293"/>
      <c r="AP132" s="165"/>
      <c r="AQ132" s="165"/>
      <c r="AR132" s="165"/>
      <c r="AS132" s="165"/>
      <c r="AT132" s="165"/>
      <c r="AU132" s="165"/>
      <c r="AV132" s="165"/>
      <c r="AW132" s="165"/>
      <c r="AX132" s="165"/>
      <c r="AY132" s="165"/>
      <c r="AZ132" s="165"/>
      <c r="BA132" s="165"/>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c r="CF132"/>
      <c r="CG132"/>
      <c r="CH132"/>
      <c r="CI132"/>
      <c r="CJ132"/>
      <c r="CK132"/>
      <c r="CL132"/>
      <c r="CM132"/>
      <c r="CN132"/>
      <c r="CO132"/>
      <c r="CP132"/>
      <c r="CQ132"/>
      <c r="CR132"/>
      <c r="CS132"/>
      <c r="CT132"/>
      <c r="CU132"/>
      <c r="CV132"/>
      <c r="CW132"/>
      <c r="CX132"/>
      <c r="CY132"/>
    </row>
    <row r="133" spans="1:103" s="97" customFormat="1" ht="7.5" customHeight="1" hidden="1">
      <c r="A133" s="166">
        <v>118</v>
      </c>
      <c r="B133" s="101"/>
      <c r="C133" s="101"/>
      <c r="D133" s="101"/>
      <c r="E133" s="101"/>
      <c r="F133" s="135"/>
      <c r="G133" s="147"/>
      <c r="H133" s="147"/>
      <c r="I133" s="147"/>
      <c r="J133" s="147"/>
      <c r="K133" s="131"/>
      <c r="L133" s="176">
        <f t="shared" si="22"/>
      </c>
      <c r="M133" s="177">
        <f t="shared" si="21"/>
      </c>
      <c r="N133" s="168">
        <f ca="1" t="shared" si="23"/>
        <v>40129.72603587963</v>
      </c>
      <c r="O133" s="169">
        <f ca="1" t="shared" si="24"/>
        <v>40129.72603587963</v>
      </c>
      <c r="P133" s="169">
        <f ca="1" t="shared" si="25"/>
        <v>40129.72603587963</v>
      </c>
      <c r="Q133" s="169">
        <f ca="1" t="shared" si="26"/>
        <v>40129.72603587963</v>
      </c>
      <c r="R133" s="169">
        <f ca="1" t="shared" si="27"/>
        <v>40129.72603587963</v>
      </c>
      <c r="S133" s="101"/>
      <c r="T133" s="237"/>
      <c r="U133" s="237"/>
      <c r="V133" s="237"/>
      <c r="W133" s="237"/>
      <c r="X133" s="238"/>
      <c r="Y133" s="239"/>
      <c r="Z133" s="239"/>
      <c r="AA133" s="239"/>
      <c r="AB133" s="239"/>
      <c r="AC133" s="239"/>
      <c r="AD133" s="239"/>
      <c r="AE133" s="239"/>
      <c r="AF133" s="239"/>
      <c r="AG133" s="239"/>
      <c r="AH133" s="239"/>
      <c r="AI133" s="239"/>
      <c r="AJ133" s="239"/>
      <c r="AK133" s="239"/>
      <c r="AL133" s="239"/>
      <c r="AM133" s="98"/>
      <c r="AN133" s="100"/>
      <c r="AO133" s="293"/>
      <c r="AP133" s="165"/>
      <c r="AQ133" s="165"/>
      <c r="AR133" s="165"/>
      <c r="AS133" s="165"/>
      <c r="AT133" s="165"/>
      <c r="AU133" s="165"/>
      <c r="AV133" s="165"/>
      <c r="AW133" s="165"/>
      <c r="AX133" s="165"/>
      <c r="AY133" s="165"/>
      <c r="AZ133" s="165"/>
      <c r="BA133" s="165"/>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c r="CF133"/>
      <c r="CG133"/>
      <c r="CH133"/>
      <c r="CI133"/>
      <c r="CJ133"/>
      <c r="CK133"/>
      <c r="CL133"/>
      <c r="CM133"/>
      <c r="CN133"/>
      <c r="CO133"/>
      <c r="CP133"/>
      <c r="CQ133"/>
      <c r="CR133"/>
      <c r="CS133"/>
      <c r="CT133"/>
      <c r="CU133"/>
      <c r="CV133"/>
      <c r="CW133"/>
      <c r="CX133"/>
      <c r="CY133"/>
    </row>
    <row r="134" spans="1:103" s="97" customFormat="1" ht="7.5" customHeight="1" hidden="1">
      <c r="A134" s="166">
        <v>119</v>
      </c>
      <c r="B134" s="101"/>
      <c r="C134" s="101"/>
      <c r="D134" s="101"/>
      <c r="E134" s="101"/>
      <c r="F134" s="135"/>
      <c r="G134" s="147"/>
      <c r="H134" s="147"/>
      <c r="I134" s="147"/>
      <c r="J134" s="147"/>
      <c r="K134" s="131"/>
      <c r="L134" s="176">
        <f t="shared" si="22"/>
      </c>
      <c r="M134" s="177">
        <f t="shared" si="21"/>
      </c>
      <c r="N134" s="168">
        <f ca="1" t="shared" si="23"/>
        <v>40129.72603587963</v>
      </c>
      <c r="O134" s="169">
        <f ca="1" t="shared" si="24"/>
        <v>40129.72603587963</v>
      </c>
      <c r="P134" s="169">
        <f ca="1" t="shared" si="25"/>
        <v>40129.72603587963</v>
      </c>
      <c r="Q134" s="169">
        <f ca="1" t="shared" si="26"/>
        <v>40129.72603587963</v>
      </c>
      <c r="R134" s="169">
        <f ca="1" t="shared" si="27"/>
        <v>40129.72603587963</v>
      </c>
      <c r="S134" s="101"/>
      <c r="T134" s="237"/>
      <c r="U134" s="237"/>
      <c r="V134" s="237"/>
      <c r="W134" s="237"/>
      <c r="X134" s="238"/>
      <c r="Y134" s="239"/>
      <c r="Z134" s="239"/>
      <c r="AA134" s="239"/>
      <c r="AB134" s="239"/>
      <c r="AC134" s="239"/>
      <c r="AD134" s="239"/>
      <c r="AE134" s="239"/>
      <c r="AF134" s="239"/>
      <c r="AG134" s="239"/>
      <c r="AH134" s="239"/>
      <c r="AI134" s="239"/>
      <c r="AJ134" s="239"/>
      <c r="AK134" s="239"/>
      <c r="AL134" s="239"/>
      <c r="AM134" s="98"/>
      <c r="AN134" s="100"/>
      <c r="AO134" s="293"/>
      <c r="AP134" s="165"/>
      <c r="AQ134" s="165"/>
      <c r="AR134" s="165"/>
      <c r="AS134" s="165"/>
      <c r="AT134" s="165"/>
      <c r="AU134" s="165"/>
      <c r="AV134" s="165"/>
      <c r="AW134" s="165"/>
      <c r="AX134" s="165"/>
      <c r="AY134" s="165"/>
      <c r="AZ134" s="165"/>
      <c r="BA134" s="165"/>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c r="CF134"/>
      <c r="CG134"/>
      <c r="CH134"/>
      <c r="CI134"/>
      <c r="CJ134"/>
      <c r="CK134"/>
      <c r="CL134"/>
      <c r="CM134"/>
      <c r="CN134"/>
      <c r="CO134"/>
      <c r="CP134"/>
      <c r="CQ134"/>
      <c r="CR134"/>
      <c r="CS134"/>
      <c r="CT134"/>
      <c r="CU134"/>
      <c r="CV134"/>
      <c r="CW134"/>
      <c r="CX134"/>
      <c r="CY134"/>
    </row>
    <row r="135" spans="1:103" s="97" customFormat="1" ht="7.5" customHeight="1" hidden="1">
      <c r="A135" s="166">
        <v>120</v>
      </c>
      <c r="B135" s="101"/>
      <c r="C135" s="101"/>
      <c r="D135" s="101"/>
      <c r="E135" s="101"/>
      <c r="F135" s="135"/>
      <c r="G135" s="147"/>
      <c r="H135" s="147"/>
      <c r="I135" s="147"/>
      <c r="J135" s="147"/>
      <c r="K135" s="131"/>
      <c r="L135" s="176">
        <f t="shared" si="22"/>
      </c>
      <c r="M135" s="177">
        <f t="shared" si="21"/>
      </c>
      <c r="N135" s="168">
        <f ca="1" t="shared" si="23"/>
        <v>40129.72603587963</v>
      </c>
      <c r="O135" s="169">
        <f ca="1" t="shared" si="24"/>
        <v>40129.72603587963</v>
      </c>
      <c r="P135" s="169">
        <f ca="1" t="shared" si="25"/>
        <v>40129.72603587963</v>
      </c>
      <c r="Q135" s="169">
        <f ca="1" t="shared" si="26"/>
        <v>40129.72603587963</v>
      </c>
      <c r="R135" s="169">
        <f ca="1" t="shared" si="27"/>
        <v>40129.72603587963</v>
      </c>
      <c r="S135" s="101"/>
      <c r="T135" s="237"/>
      <c r="U135" s="237"/>
      <c r="V135" s="237"/>
      <c r="W135" s="237"/>
      <c r="X135" s="238"/>
      <c r="Y135" s="239"/>
      <c r="Z135" s="239"/>
      <c r="AA135" s="239"/>
      <c r="AB135" s="239"/>
      <c r="AC135" s="239"/>
      <c r="AD135" s="239"/>
      <c r="AE135" s="239"/>
      <c r="AF135" s="239"/>
      <c r="AG135" s="239"/>
      <c r="AH135" s="239"/>
      <c r="AI135" s="239"/>
      <c r="AJ135" s="239"/>
      <c r="AK135" s="239"/>
      <c r="AL135" s="239"/>
      <c r="AM135" s="98"/>
      <c r="AN135" s="100"/>
      <c r="AO135" s="293"/>
      <c r="AP135" s="165"/>
      <c r="AQ135" s="165"/>
      <c r="AR135" s="165"/>
      <c r="AS135" s="165"/>
      <c r="AT135" s="165"/>
      <c r="AU135" s="165"/>
      <c r="AV135" s="165"/>
      <c r="AW135" s="165"/>
      <c r="AX135" s="165"/>
      <c r="AY135" s="165"/>
      <c r="AZ135" s="165"/>
      <c r="BA135" s="165"/>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c r="CF135"/>
      <c r="CG135"/>
      <c r="CH135"/>
      <c r="CI135"/>
      <c r="CJ135"/>
      <c r="CK135"/>
      <c r="CL135"/>
      <c r="CM135"/>
      <c r="CN135"/>
      <c r="CO135"/>
      <c r="CP135"/>
      <c r="CQ135"/>
      <c r="CR135"/>
      <c r="CS135"/>
      <c r="CT135"/>
      <c r="CU135"/>
      <c r="CV135"/>
      <c r="CW135"/>
      <c r="CX135"/>
      <c r="CY135"/>
    </row>
    <row r="136" spans="1:103" s="97" customFormat="1" ht="7.5" customHeight="1" hidden="1">
      <c r="A136" s="166">
        <v>121</v>
      </c>
      <c r="B136" s="101"/>
      <c r="C136" s="101"/>
      <c r="D136" s="101"/>
      <c r="E136" s="101"/>
      <c r="F136" s="135"/>
      <c r="G136" s="147"/>
      <c r="H136" s="147"/>
      <c r="I136" s="147"/>
      <c r="J136" s="147"/>
      <c r="K136" s="131"/>
      <c r="L136" s="176">
        <f t="shared" si="22"/>
      </c>
      <c r="M136" s="177">
        <f t="shared" si="21"/>
      </c>
      <c r="N136" s="168">
        <f ca="1" t="shared" si="23"/>
        <v>40129.72603587963</v>
      </c>
      <c r="O136" s="169">
        <f ca="1" t="shared" si="24"/>
        <v>40129.72603587963</v>
      </c>
      <c r="P136" s="169">
        <f ca="1" t="shared" si="25"/>
        <v>40129.72603587963</v>
      </c>
      <c r="Q136" s="169">
        <f ca="1" t="shared" si="26"/>
        <v>40129.72603587963</v>
      </c>
      <c r="R136" s="169">
        <f ca="1" t="shared" si="27"/>
        <v>40129.72603587963</v>
      </c>
      <c r="S136" s="101"/>
      <c r="T136" s="237"/>
      <c r="U136" s="237"/>
      <c r="V136" s="237"/>
      <c r="W136" s="237"/>
      <c r="X136" s="238"/>
      <c r="Y136" s="239"/>
      <c r="Z136" s="239"/>
      <c r="AA136" s="239"/>
      <c r="AB136" s="239"/>
      <c r="AC136" s="239"/>
      <c r="AD136" s="239"/>
      <c r="AE136" s="239"/>
      <c r="AF136" s="239"/>
      <c r="AG136" s="239"/>
      <c r="AH136" s="239"/>
      <c r="AI136" s="239"/>
      <c r="AJ136" s="239"/>
      <c r="AK136" s="239"/>
      <c r="AL136" s="239"/>
      <c r="AM136" s="98"/>
      <c r="AN136" s="100"/>
      <c r="AO136" s="293"/>
      <c r="AP136" s="165"/>
      <c r="AQ136" s="165"/>
      <c r="AR136" s="165"/>
      <c r="AS136" s="165"/>
      <c r="AT136" s="165"/>
      <c r="AU136" s="165"/>
      <c r="AV136" s="165"/>
      <c r="AW136" s="165"/>
      <c r="AX136" s="165"/>
      <c r="AY136" s="165"/>
      <c r="AZ136" s="165"/>
      <c r="BA136" s="165"/>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c r="CF136"/>
      <c r="CG136"/>
      <c r="CH136"/>
      <c r="CI136"/>
      <c r="CJ136"/>
      <c r="CK136"/>
      <c r="CL136"/>
      <c r="CM136"/>
      <c r="CN136"/>
      <c r="CO136"/>
      <c r="CP136"/>
      <c r="CQ136"/>
      <c r="CR136"/>
      <c r="CS136"/>
      <c r="CT136"/>
      <c r="CU136"/>
      <c r="CV136"/>
      <c r="CW136"/>
      <c r="CX136"/>
      <c r="CY136"/>
    </row>
    <row r="137" spans="1:103" s="97" customFormat="1" ht="7.5" customHeight="1" hidden="1">
      <c r="A137" s="166">
        <v>122</v>
      </c>
      <c r="C137" s="101"/>
      <c r="D137" s="101"/>
      <c r="E137" s="101"/>
      <c r="F137" s="135"/>
      <c r="G137" s="147"/>
      <c r="H137" s="147"/>
      <c r="I137" s="147"/>
      <c r="J137" s="147"/>
      <c r="K137" s="131"/>
      <c r="L137" s="176">
        <f t="shared" si="22"/>
      </c>
      <c r="M137" s="177">
        <f t="shared" si="21"/>
      </c>
      <c r="N137" s="168">
        <f ca="1" t="shared" si="23"/>
        <v>40129.72603587963</v>
      </c>
      <c r="O137" s="169">
        <f ca="1" t="shared" si="24"/>
        <v>40129.72603587963</v>
      </c>
      <c r="P137" s="169">
        <f ca="1" t="shared" si="25"/>
        <v>40129.72603587963</v>
      </c>
      <c r="Q137" s="169">
        <f ca="1" t="shared" si="26"/>
        <v>40129.72603587963</v>
      </c>
      <c r="R137" s="169">
        <f ca="1" t="shared" si="27"/>
        <v>40129.72603587963</v>
      </c>
      <c r="S137" s="101"/>
      <c r="T137" s="237"/>
      <c r="U137" s="237"/>
      <c r="V137" s="237"/>
      <c r="W137" s="237"/>
      <c r="X137" s="238"/>
      <c r="Y137" s="239"/>
      <c r="Z137" s="239"/>
      <c r="AA137" s="239"/>
      <c r="AB137" s="239"/>
      <c r="AC137" s="239"/>
      <c r="AD137" s="239"/>
      <c r="AE137" s="239"/>
      <c r="AF137" s="239"/>
      <c r="AG137" s="239"/>
      <c r="AH137" s="239"/>
      <c r="AI137" s="239"/>
      <c r="AJ137" s="239"/>
      <c r="AK137" s="239"/>
      <c r="AL137" s="239"/>
      <c r="AM137" s="98"/>
      <c r="AN137" s="100"/>
      <c r="AO137" s="293"/>
      <c r="AP137" s="165"/>
      <c r="AQ137" s="165"/>
      <c r="AR137" s="165"/>
      <c r="AS137" s="165"/>
      <c r="AT137" s="165"/>
      <c r="AU137" s="165"/>
      <c r="AV137" s="165"/>
      <c r="AW137" s="165"/>
      <c r="AX137" s="165"/>
      <c r="AY137" s="165"/>
      <c r="AZ137" s="165"/>
      <c r="BA137" s="165"/>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c r="CF137"/>
      <c r="CG137"/>
      <c r="CH137"/>
      <c r="CI137"/>
      <c r="CJ137"/>
      <c r="CK137"/>
      <c r="CL137"/>
      <c r="CM137"/>
      <c r="CN137"/>
      <c r="CO137"/>
      <c r="CP137"/>
      <c r="CQ137"/>
      <c r="CR137"/>
      <c r="CS137"/>
      <c r="CT137"/>
      <c r="CU137"/>
      <c r="CV137"/>
      <c r="CW137"/>
      <c r="CX137"/>
      <c r="CY137"/>
    </row>
    <row r="138" spans="1:103" s="97" customFormat="1" ht="7.5" customHeight="1" hidden="1">
      <c r="A138" s="166">
        <v>123</v>
      </c>
      <c r="C138" s="101"/>
      <c r="D138" s="101"/>
      <c r="E138" s="101"/>
      <c r="F138" s="135"/>
      <c r="G138" s="147"/>
      <c r="H138" s="147"/>
      <c r="I138" s="147"/>
      <c r="J138" s="147"/>
      <c r="K138" s="131"/>
      <c r="L138" s="176">
        <f t="shared" si="22"/>
      </c>
      <c r="M138" s="177">
        <f t="shared" si="21"/>
      </c>
      <c r="N138" s="168">
        <f ca="1" t="shared" si="23"/>
        <v>40129.72603587963</v>
      </c>
      <c r="O138" s="169">
        <f aca="true" ca="1" t="shared" si="28" ref="O138:O154">IF(G138="",NOW(),VLOOKUP(G138,$A$10:$M$152,13))</f>
        <v>40129.72603587963</v>
      </c>
      <c r="P138" s="169">
        <f aca="true" ca="1" t="shared" si="29" ref="P138:P154">IF(H138="",NOW(),VLOOKUP(H138,$A$10:$M$152,13))</f>
        <v>40129.72603587963</v>
      </c>
      <c r="Q138" s="169">
        <f aca="true" ca="1" t="shared" si="30" ref="Q138:Q154">IF(I138="",NOW(),VLOOKUP(I138,$A$10:$M$152,13))</f>
        <v>40129.72603587963</v>
      </c>
      <c r="R138" s="169">
        <f aca="true" ca="1" t="shared" si="31" ref="R138:R154">IF(J138="",NOW(),VLOOKUP(J138,$A$10:$M$152,13))</f>
        <v>40129.72603587963</v>
      </c>
      <c r="S138" s="101"/>
      <c r="T138" s="237"/>
      <c r="U138" s="237"/>
      <c r="V138" s="237"/>
      <c r="W138" s="237"/>
      <c r="X138" s="238"/>
      <c r="Y138" s="239"/>
      <c r="Z138" s="239"/>
      <c r="AA138" s="239"/>
      <c r="AB138" s="239"/>
      <c r="AC138" s="239"/>
      <c r="AD138" s="239"/>
      <c r="AE138" s="239"/>
      <c r="AF138" s="239"/>
      <c r="AG138" s="239"/>
      <c r="AH138" s="239"/>
      <c r="AI138" s="239"/>
      <c r="AJ138" s="239"/>
      <c r="AK138" s="239"/>
      <c r="AL138" s="239"/>
      <c r="AM138" s="98"/>
      <c r="AN138" s="100"/>
      <c r="AO138" s="293"/>
      <c r="AP138" s="165"/>
      <c r="AQ138" s="165"/>
      <c r="AR138" s="165"/>
      <c r="AS138" s="165"/>
      <c r="AT138" s="165"/>
      <c r="AU138" s="165"/>
      <c r="AV138" s="165"/>
      <c r="AW138" s="165"/>
      <c r="AX138" s="165"/>
      <c r="AY138" s="165"/>
      <c r="AZ138" s="165"/>
      <c r="BA138" s="165"/>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c r="CF138"/>
      <c r="CG138"/>
      <c r="CH138"/>
      <c r="CI138"/>
      <c r="CJ138"/>
      <c r="CK138"/>
      <c r="CL138"/>
      <c r="CM138"/>
      <c r="CN138"/>
      <c r="CO138"/>
      <c r="CP138"/>
      <c r="CQ138"/>
      <c r="CR138"/>
      <c r="CS138"/>
      <c r="CT138"/>
      <c r="CU138"/>
      <c r="CV138"/>
      <c r="CW138"/>
      <c r="CX138"/>
      <c r="CY138"/>
    </row>
    <row r="139" spans="1:103" s="97" customFormat="1" ht="7.5" customHeight="1" hidden="1">
      <c r="A139" s="166">
        <v>124</v>
      </c>
      <c r="C139" s="101"/>
      <c r="D139" s="101"/>
      <c r="E139" s="101"/>
      <c r="F139" s="135"/>
      <c r="G139" s="147"/>
      <c r="H139" s="147"/>
      <c r="I139" s="147"/>
      <c r="J139" s="147"/>
      <c r="K139" s="131"/>
      <c r="L139" s="176">
        <f t="shared" si="22"/>
      </c>
      <c r="M139" s="177">
        <f t="shared" si="21"/>
      </c>
      <c r="N139" s="168">
        <f ca="1" t="shared" si="23"/>
        <v>40129.72603587963</v>
      </c>
      <c r="O139" s="169">
        <f ca="1" t="shared" si="28"/>
        <v>40129.72603587963</v>
      </c>
      <c r="P139" s="169">
        <f ca="1" t="shared" si="29"/>
        <v>40129.72603587963</v>
      </c>
      <c r="Q139" s="169">
        <f ca="1" t="shared" si="30"/>
        <v>40129.72603587963</v>
      </c>
      <c r="R139" s="169">
        <f ca="1" t="shared" si="31"/>
        <v>40129.72603587963</v>
      </c>
      <c r="S139" s="101"/>
      <c r="T139" s="237"/>
      <c r="U139" s="237"/>
      <c r="V139" s="237"/>
      <c r="W139" s="237"/>
      <c r="X139" s="238"/>
      <c r="Y139" s="239"/>
      <c r="Z139" s="239"/>
      <c r="AA139" s="239"/>
      <c r="AB139" s="239"/>
      <c r="AC139" s="239"/>
      <c r="AD139" s="239"/>
      <c r="AE139" s="239"/>
      <c r="AF139" s="239"/>
      <c r="AG139" s="239"/>
      <c r="AH139" s="239"/>
      <c r="AI139" s="239"/>
      <c r="AJ139" s="239"/>
      <c r="AK139" s="239"/>
      <c r="AL139" s="239"/>
      <c r="AM139" s="98"/>
      <c r="AN139" s="100"/>
      <c r="AO139" s="293"/>
      <c r="AP139" s="165"/>
      <c r="AQ139" s="165"/>
      <c r="AR139" s="165"/>
      <c r="AS139" s="165"/>
      <c r="AT139" s="165"/>
      <c r="AU139" s="165"/>
      <c r="AV139" s="165"/>
      <c r="AW139" s="165"/>
      <c r="AX139" s="165"/>
      <c r="AY139" s="165"/>
      <c r="AZ139" s="165"/>
      <c r="BA139" s="165"/>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c r="CF139"/>
      <c r="CG139"/>
      <c r="CH139"/>
      <c r="CI139"/>
      <c r="CJ139"/>
      <c r="CK139"/>
      <c r="CL139"/>
      <c r="CM139"/>
      <c r="CN139"/>
      <c r="CO139"/>
      <c r="CP139"/>
      <c r="CQ139"/>
      <c r="CR139"/>
      <c r="CS139"/>
      <c r="CT139"/>
      <c r="CU139"/>
      <c r="CV139"/>
      <c r="CW139"/>
      <c r="CX139"/>
      <c r="CY139"/>
    </row>
    <row r="140" spans="1:103" s="97" customFormat="1" ht="7.5" customHeight="1" hidden="1">
      <c r="A140" s="166">
        <v>125</v>
      </c>
      <c r="C140" s="101"/>
      <c r="D140" s="101"/>
      <c r="E140" s="101"/>
      <c r="F140" s="135"/>
      <c r="G140" s="147"/>
      <c r="H140" s="147"/>
      <c r="I140" s="147"/>
      <c r="J140" s="147"/>
      <c r="K140" s="131"/>
      <c r="L140" s="176">
        <f t="shared" si="22"/>
      </c>
      <c r="M140" s="177">
        <f t="shared" si="21"/>
      </c>
      <c r="N140" s="168">
        <f ca="1" t="shared" si="23"/>
        <v>40129.72603587963</v>
      </c>
      <c r="O140" s="169">
        <f ca="1" t="shared" si="28"/>
        <v>40129.72603587963</v>
      </c>
      <c r="P140" s="169">
        <f ca="1" t="shared" si="29"/>
        <v>40129.72603587963</v>
      </c>
      <c r="Q140" s="169">
        <f ca="1" t="shared" si="30"/>
        <v>40129.72603587963</v>
      </c>
      <c r="R140" s="169">
        <f ca="1" t="shared" si="31"/>
        <v>40129.72603587963</v>
      </c>
      <c r="S140" s="101"/>
      <c r="T140" s="237"/>
      <c r="U140" s="237"/>
      <c r="V140" s="237"/>
      <c r="W140" s="237"/>
      <c r="X140" s="238"/>
      <c r="Y140" s="239"/>
      <c r="Z140" s="239"/>
      <c r="AA140" s="239"/>
      <c r="AB140" s="239"/>
      <c r="AC140" s="239"/>
      <c r="AD140" s="239"/>
      <c r="AE140" s="239"/>
      <c r="AF140" s="239"/>
      <c r="AG140" s="239"/>
      <c r="AH140" s="239"/>
      <c r="AI140" s="239"/>
      <c r="AJ140" s="239"/>
      <c r="AK140" s="239"/>
      <c r="AL140" s="239"/>
      <c r="AM140" s="98"/>
      <c r="AN140" s="100"/>
      <c r="AO140" s="293"/>
      <c r="AP140" s="165"/>
      <c r="AQ140" s="165"/>
      <c r="AR140" s="165"/>
      <c r="AS140" s="165"/>
      <c r="AT140" s="165"/>
      <c r="AU140" s="165"/>
      <c r="AV140" s="165"/>
      <c r="AW140" s="165"/>
      <c r="AX140" s="165"/>
      <c r="AY140" s="165"/>
      <c r="AZ140" s="165"/>
      <c r="BA140" s="165"/>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c r="CF140"/>
      <c r="CG140"/>
      <c r="CH140"/>
      <c r="CI140"/>
      <c r="CJ140"/>
      <c r="CK140"/>
      <c r="CL140"/>
      <c r="CM140"/>
      <c r="CN140"/>
      <c r="CO140"/>
      <c r="CP140"/>
      <c r="CQ140"/>
      <c r="CR140"/>
      <c r="CS140"/>
      <c r="CT140"/>
      <c r="CU140"/>
      <c r="CV140"/>
      <c r="CW140"/>
      <c r="CX140"/>
      <c r="CY140"/>
    </row>
    <row r="141" spans="1:103" s="97" customFormat="1" ht="7.5" customHeight="1" hidden="1">
      <c r="A141" s="166">
        <v>126</v>
      </c>
      <c r="C141" s="101"/>
      <c r="D141" s="101"/>
      <c r="E141" s="101"/>
      <c r="F141" s="135"/>
      <c r="G141" s="147"/>
      <c r="H141" s="147"/>
      <c r="I141" s="147"/>
      <c r="J141" s="147"/>
      <c r="K141" s="131"/>
      <c r="L141" s="176">
        <f t="shared" si="22"/>
      </c>
      <c r="M141" s="177">
        <f>IF(F141="","",+L141+(F141*7/5))</f>
      </c>
      <c r="N141" s="168">
        <f ca="1" t="shared" si="23"/>
        <v>40129.72603587963</v>
      </c>
      <c r="O141" s="169">
        <f ca="1" t="shared" si="28"/>
        <v>40129.72603587963</v>
      </c>
      <c r="P141" s="169">
        <f ca="1" t="shared" si="29"/>
        <v>40129.72603587963</v>
      </c>
      <c r="Q141" s="169">
        <f ca="1" t="shared" si="30"/>
        <v>40129.72603587963</v>
      </c>
      <c r="R141" s="169">
        <f ca="1" t="shared" si="31"/>
        <v>40129.72603587963</v>
      </c>
      <c r="S141" s="101"/>
      <c r="T141" s="237"/>
      <c r="U141" s="237"/>
      <c r="V141" s="237"/>
      <c r="W141" s="237"/>
      <c r="X141" s="238"/>
      <c r="Y141" s="239"/>
      <c r="Z141" s="239"/>
      <c r="AA141" s="239"/>
      <c r="AB141" s="239"/>
      <c r="AC141" s="239"/>
      <c r="AD141" s="239"/>
      <c r="AE141" s="239"/>
      <c r="AF141" s="239"/>
      <c r="AG141" s="239"/>
      <c r="AH141" s="239"/>
      <c r="AI141" s="239"/>
      <c r="AJ141" s="239"/>
      <c r="AK141" s="239"/>
      <c r="AL141" s="239"/>
      <c r="AM141" s="98"/>
      <c r="AN141" s="100"/>
      <c r="AO141" s="293"/>
      <c r="AP141" s="165"/>
      <c r="AQ141" s="165"/>
      <c r="AR141" s="165"/>
      <c r="AS141" s="165"/>
      <c r="AT141" s="165"/>
      <c r="AU141" s="165"/>
      <c r="AV141" s="165"/>
      <c r="AW141" s="165"/>
      <c r="AX141" s="165"/>
      <c r="AY141" s="165"/>
      <c r="AZ141" s="165"/>
      <c r="BA141" s="165"/>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c r="CF141"/>
      <c r="CG141"/>
      <c r="CH141"/>
      <c r="CI141"/>
      <c r="CJ141"/>
      <c r="CK141"/>
      <c r="CL141"/>
      <c r="CM141"/>
      <c r="CN141"/>
      <c r="CO141"/>
      <c r="CP141"/>
      <c r="CQ141"/>
      <c r="CR141"/>
      <c r="CS141"/>
      <c r="CT141"/>
      <c r="CU141"/>
      <c r="CV141"/>
      <c r="CW141"/>
      <c r="CX141"/>
      <c r="CY141"/>
    </row>
    <row r="142" spans="1:103" s="97" customFormat="1" ht="7.5" customHeight="1" hidden="1">
      <c r="A142" s="166">
        <v>127</v>
      </c>
      <c r="C142" s="101"/>
      <c r="D142" s="101"/>
      <c r="E142" s="101"/>
      <c r="F142" s="135"/>
      <c r="G142" s="147"/>
      <c r="H142" s="147"/>
      <c r="I142" s="147"/>
      <c r="J142" s="147"/>
      <c r="K142" s="131"/>
      <c r="L142" s="176">
        <f>IF(F142="","",IF(K142="",MAX(N142:R142),K142))</f>
      </c>
      <c r="M142" s="177">
        <f>IF(F142="","",+L142+(F142*7/5))</f>
      </c>
      <c r="N142" s="168">
        <f aca="true" ca="1" t="shared" si="32" ref="N142:N154">IF(K142="",NOW(),K142)</f>
        <v>40129.72603587963</v>
      </c>
      <c r="O142" s="169">
        <f ca="1" t="shared" si="28"/>
        <v>40129.72603587963</v>
      </c>
      <c r="P142" s="169">
        <f ca="1" t="shared" si="29"/>
        <v>40129.72603587963</v>
      </c>
      <c r="Q142" s="169">
        <f ca="1" t="shared" si="30"/>
        <v>40129.72603587963</v>
      </c>
      <c r="R142" s="169">
        <f ca="1" t="shared" si="31"/>
        <v>40129.72603587963</v>
      </c>
      <c r="S142" s="101"/>
      <c r="T142" s="237"/>
      <c r="U142" s="237"/>
      <c r="V142" s="237"/>
      <c r="W142" s="237"/>
      <c r="X142" s="238"/>
      <c r="Y142" s="239"/>
      <c r="Z142" s="239"/>
      <c r="AA142" s="239"/>
      <c r="AB142" s="239"/>
      <c r="AC142" s="239"/>
      <c r="AD142" s="239"/>
      <c r="AE142" s="239"/>
      <c r="AF142" s="239"/>
      <c r="AG142" s="239"/>
      <c r="AH142" s="239"/>
      <c r="AI142" s="239"/>
      <c r="AJ142" s="239"/>
      <c r="AK142" s="239"/>
      <c r="AL142" s="239"/>
      <c r="AM142" s="98"/>
      <c r="AN142" s="100"/>
      <c r="AO142" s="293"/>
      <c r="AP142" s="165"/>
      <c r="AQ142" s="165"/>
      <c r="AR142" s="165"/>
      <c r="AS142" s="165"/>
      <c r="AT142" s="165"/>
      <c r="AU142" s="165"/>
      <c r="AV142" s="165"/>
      <c r="AW142" s="165"/>
      <c r="AX142" s="165"/>
      <c r="AY142" s="165"/>
      <c r="AZ142" s="165"/>
      <c r="BA142" s="165"/>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c r="CF142"/>
      <c r="CG142"/>
      <c r="CH142"/>
      <c r="CI142"/>
      <c r="CJ142"/>
      <c r="CK142"/>
      <c r="CL142"/>
      <c r="CM142"/>
      <c r="CN142"/>
      <c r="CO142"/>
      <c r="CP142"/>
      <c r="CQ142"/>
      <c r="CR142"/>
      <c r="CS142"/>
      <c r="CT142"/>
      <c r="CU142"/>
      <c r="CV142"/>
      <c r="CW142"/>
      <c r="CX142"/>
      <c r="CY142"/>
    </row>
    <row r="143" spans="1:103" s="97" customFormat="1" ht="7.5" customHeight="1" hidden="1">
      <c r="A143" s="166">
        <v>128</v>
      </c>
      <c r="C143" s="101"/>
      <c r="D143" s="101"/>
      <c r="E143" s="101"/>
      <c r="F143" s="135"/>
      <c r="G143" s="147"/>
      <c r="H143" s="147"/>
      <c r="I143" s="147"/>
      <c r="J143" s="147"/>
      <c r="K143" s="131"/>
      <c r="L143" s="176">
        <f>IF(F143="","",IF(K143="",MAX(N143:R143),K143))</f>
      </c>
      <c r="M143" s="177">
        <f>IF(F143="","",+L143+(F143*7/5))</f>
      </c>
      <c r="N143" s="168">
        <f ca="1" t="shared" si="32"/>
        <v>40129.72603587963</v>
      </c>
      <c r="O143" s="169">
        <f ca="1" t="shared" si="28"/>
        <v>40129.72603587963</v>
      </c>
      <c r="P143" s="169">
        <f ca="1" t="shared" si="29"/>
        <v>40129.72603587963</v>
      </c>
      <c r="Q143" s="169">
        <f ca="1" t="shared" si="30"/>
        <v>40129.72603587963</v>
      </c>
      <c r="R143" s="169">
        <f ca="1" t="shared" si="31"/>
        <v>40129.72603587963</v>
      </c>
      <c r="S143" s="101"/>
      <c r="T143" s="237"/>
      <c r="U143" s="237"/>
      <c r="V143" s="237"/>
      <c r="W143" s="237"/>
      <c r="X143" s="238"/>
      <c r="Y143" s="239"/>
      <c r="Z143" s="239"/>
      <c r="AA143" s="239"/>
      <c r="AB143" s="239"/>
      <c r="AC143" s="239"/>
      <c r="AD143" s="239"/>
      <c r="AE143" s="239"/>
      <c r="AF143" s="239"/>
      <c r="AG143" s="239"/>
      <c r="AH143" s="239"/>
      <c r="AI143" s="239"/>
      <c r="AJ143" s="239"/>
      <c r="AK143" s="239"/>
      <c r="AL143" s="239"/>
      <c r="AM143" s="98"/>
      <c r="AN143" s="100"/>
      <c r="AO143" s="293"/>
      <c r="AP143" s="165"/>
      <c r="AQ143" s="165"/>
      <c r="AR143" s="165"/>
      <c r="AS143" s="165"/>
      <c r="AT143" s="165"/>
      <c r="AU143" s="165"/>
      <c r="AV143" s="165"/>
      <c r="AW143" s="165"/>
      <c r="AX143" s="165"/>
      <c r="AY143" s="165"/>
      <c r="AZ143" s="165"/>
      <c r="BA143" s="165"/>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c r="CF143"/>
      <c r="CG143"/>
      <c r="CH143"/>
      <c r="CI143"/>
      <c r="CJ143"/>
      <c r="CK143"/>
      <c r="CL143"/>
      <c r="CM143"/>
      <c r="CN143"/>
      <c r="CO143"/>
      <c r="CP143"/>
      <c r="CQ143"/>
      <c r="CR143"/>
      <c r="CS143"/>
      <c r="CT143"/>
      <c r="CU143"/>
      <c r="CV143"/>
      <c r="CW143"/>
      <c r="CX143"/>
      <c r="CY143"/>
    </row>
    <row r="144" spans="1:103" s="97" customFormat="1" ht="7.5" customHeight="1" hidden="1">
      <c r="A144" s="166">
        <v>129</v>
      </c>
      <c r="C144" s="101"/>
      <c r="D144" s="101"/>
      <c r="E144" s="101"/>
      <c r="F144" s="135"/>
      <c r="G144" s="147"/>
      <c r="H144" s="147"/>
      <c r="I144" s="147"/>
      <c r="J144" s="147"/>
      <c r="K144" s="131"/>
      <c r="L144" s="176">
        <f>IF(F144="","",IF(K144="",MAX(N144:R144),K144))</f>
      </c>
      <c r="M144" s="177">
        <f>IF(F144="","",+L144+(F144*7/5))</f>
      </c>
      <c r="N144" s="168">
        <f ca="1" t="shared" si="32"/>
        <v>40129.72603587963</v>
      </c>
      <c r="O144" s="169">
        <f ca="1" t="shared" si="28"/>
        <v>40129.72603587963</v>
      </c>
      <c r="P144" s="169">
        <f ca="1" t="shared" si="29"/>
        <v>40129.72603587963</v>
      </c>
      <c r="Q144" s="169">
        <f ca="1" t="shared" si="30"/>
        <v>40129.72603587963</v>
      </c>
      <c r="R144" s="169">
        <f ca="1" t="shared" si="31"/>
        <v>40129.72603587963</v>
      </c>
      <c r="S144" s="101"/>
      <c r="T144" s="237"/>
      <c r="U144" s="237"/>
      <c r="V144" s="237"/>
      <c r="W144" s="237"/>
      <c r="X144" s="238"/>
      <c r="Y144" s="239"/>
      <c r="Z144" s="239"/>
      <c r="AA144" s="239"/>
      <c r="AB144" s="239"/>
      <c r="AC144" s="239"/>
      <c r="AD144" s="239"/>
      <c r="AE144" s="239"/>
      <c r="AF144" s="239"/>
      <c r="AG144" s="239"/>
      <c r="AH144" s="239"/>
      <c r="AI144" s="239"/>
      <c r="AJ144" s="239"/>
      <c r="AK144" s="239"/>
      <c r="AL144" s="239"/>
      <c r="AM144" s="98"/>
      <c r="AN144" s="100"/>
      <c r="AO144" s="293"/>
      <c r="AP144" s="165"/>
      <c r="AQ144" s="165"/>
      <c r="AR144" s="165"/>
      <c r="AS144" s="165"/>
      <c r="AT144" s="165"/>
      <c r="AU144" s="165"/>
      <c r="AV144" s="165"/>
      <c r="AW144" s="165"/>
      <c r="AX144" s="165"/>
      <c r="AY144" s="165"/>
      <c r="AZ144" s="165"/>
      <c r="BA144" s="165"/>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c r="CF144"/>
      <c r="CG144"/>
      <c r="CH144"/>
      <c r="CI144"/>
      <c r="CJ144"/>
      <c r="CK144"/>
      <c r="CL144"/>
      <c r="CM144"/>
      <c r="CN144"/>
      <c r="CO144"/>
      <c r="CP144"/>
      <c r="CQ144"/>
      <c r="CR144"/>
      <c r="CS144"/>
      <c r="CT144"/>
      <c r="CU144"/>
      <c r="CV144"/>
      <c r="CW144"/>
      <c r="CX144"/>
      <c r="CY144"/>
    </row>
    <row r="145" spans="1:103" s="97" customFormat="1" ht="7.5" customHeight="1" hidden="1">
      <c r="A145" s="166">
        <v>130</v>
      </c>
      <c r="C145" s="101"/>
      <c r="D145" s="101"/>
      <c r="E145" s="101"/>
      <c r="F145" s="135"/>
      <c r="G145" s="147"/>
      <c r="H145" s="147"/>
      <c r="I145" s="147"/>
      <c r="J145" s="147"/>
      <c r="K145" s="131"/>
      <c r="L145" s="176">
        <f>IF(F146="","",IF(K145="",MAX(N145:R145),K145))</f>
      </c>
      <c r="M145" s="177">
        <f>IF(F146="","",+L145+(F146*7/5))</f>
      </c>
      <c r="N145" s="168">
        <f ca="1" t="shared" si="32"/>
        <v>40129.72603587963</v>
      </c>
      <c r="O145" s="169">
        <f ca="1" t="shared" si="28"/>
        <v>40129.72603587963</v>
      </c>
      <c r="P145" s="169">
        <f ca="1" t="shared" si="29"/>
        <v>40129.72603587963</v>
      </c>
      <c r="Q145" s="169">
        <f ca="1" t="shared" si="30"/>
        <v>40129.72603587963</v>
      </c>
      <c r="R145" s="169">
        <f ca="1" t="shared" si="31"/>
        <v>40129.72603587963</v>
      </c>
      <c r="S145" s="101"/>
      <c r="T145" s="237"/>
      <c r="U145" s="237"/>
      <c r="V145" s="237"/>
      <c r="W145" s="237"/>
      <c r="X145" s="238"/>
      <c r="Y145" s="239"/>
      <c r="Z145" s="239"/>
      <c r="AA145" s="239"/>
      <c r="AB145" s="239"/>
      <c r="AC145" s="239"/>
      <c r="AD145" s="239"/>
      <c r="AE145" s="239"/>
      <c r="AF145" s="239"/>
      <c r="AG145" s="239"/>
      <c r="AH145" s="239"/>
      <c r="AI145" s="239"/>
      <c r="AJ145" s="239"/>
      <c r="AK145" s="239"/>
      <c r="AL145" s="239"/>
      <c r="AM145" s="98"/>
      <c r="AN145" s="100"/>
      <c r="AO145" s="293"/>
      <c r="AP145" s="165"/>
      <c r="AQ145" s="165"/>
      <c r="AR145" s="165"/>
      <c r="AS145" s="165"/>
      <c r="AT145" s="165"/>
      <c r="AU145" s="165"/>
      <c r="AV145" s="165"/>
      <c r="AW145" s="165"/>
      <c r="AX145" s="165"/>
      <c r="AY145" s="165"/>
      <c r="AZ145" s="165"/>
      <c r="BA145" s="165"/>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c r="CF145"/>
      <c r="CG145"/>
      <c r="CH145"/>
      <c r="CI145"/>
      <c r="CJ145"/>
      <c r="CK145"/>
      <c r="CL145"/>
      <c r="CM145"/>
      <c r="CN145"/>
      <c r="CO145"/>
      <c r="CP145"/>
      <c r="CQ145"/>
      <c r="CR145"/>
      <c r="CS145"/>
      <c r="CT145"/>
      <c r="CU145"/>
      <c r="CV145"/>
      <c r="CW145"/>
      <c r="CX145"/>
      <c r="CY145"/>
    </row>
    <row r="146" spans="1:103" s="97" customFormat="1" ht="7.5" customHeight="1" hidden="1">
      <c r="A146" s="166">
        <v>131</v>
      </c>
      <c r="C146" s="101"/>
      <c r="D146" s="101"/>
      <c r="E146" s="101"/>
      <c r="F146" s="135"/>
      <c r="G146" s="147"/>
      <c r="H146" s="147"/>
      <c r="I146" s="147"/>
      <c r="J146" s="147"/>
      <c r="K146" s="131"/>
      <c r="L146" s="176">
        <f>IF(F147="","",IF(K146="",MAX(N146:R146),K146))</f>
      </c>
      <c r="M146" s="177">
        <f>IF(F147="","",+L146+(F147*7/5))</f>
      </c>
      <c r="N146" s="168">
        <f ca="1" t="shared" si="32"/>
        <v>40129.72603587963</v>
      </c>
      <c r="O146" s="169">
        <f ca="1" t="shared" si="28"/>
        <v>40129.72603587963</v>
      </c>
      <c r="P146" s="169">
        <f ca="1" t="shared" si="29"/>
        <v>40129.72603587963</v>
      </c>
      <c r="Q146" s="169">
        <f ca="1" t="shared" si="30"/>
        <v>40129.72603587963</v>
      </c>
      <c r="R146" s="169">
        <f ca="1" t="shared" si="31"/>
        <v>40129.72603587963</v>
      </c>
      <c r="S146" s="101"/>
      <c r="T146" s="237"/>
      <c r="U146" s="237"/>
      <c r="V146" s="237"/>
      <c r="W146" s="237"/>
      <c r="X146" s="238"/>
      <c r="Y146" s="239"/>
      <c r="Z146" s="239"/>
      <c r="AA146" s="239"/>
      <c r="AB146" s="239"/>
      <c r="AC146" s="239"/>
      <c r="AD146" s="239"/>
      <c r="AE146" s="239"/>
      <c r="AF146" s="239"/>
      <c r="AG146" s="239"/>
      <c r="AH146" s="239"/>
      <c r="AI146" s="239"/>
      <c r="AJ146" s="239"/>
      <c r="AK146" s="239"/>
      <c r="AL146" s="239"/>
      <c r="AM146" s="98"/>
      <c r="AN146" s="100"/>
      <c r="AO146" s="293"/>
      <c r="AP146" s="165"/>
      <c r="AQ146" s="165"/>
      <c r="AR146" s="165"/>
      <c r="AS146" s="165"/>
      <c r="AT146" s="165"/>
      <c r="AU146" s="165"/>
      <c r="AV146" s="165"/>
      <c r="AW146" s="165"/>
      <c r="AX146" s="165"/>
      <c r="AY146" s="165"/>
      <c r="AZ146" s="165"/>
      <c r="BA146" s="165"/>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c r="CF146"/>
      <c r="CG146"/>
      <c r="CH146"/>
      <c r="CI146"/>
      <c r="CJ146"/>
      <c r="CK146"/>
      <c r="CL146"/>
      <c r="CM146"/>
      <c r="CN146"/>
      <c r="CO146"/>
      <c r="CP146"/>
      <c r="CQ146"/>
      <c r="CR146"/>
      <c r="CS146"/>
      <c r="CT146"/>
      <c r="CU146"/>
      <c r="CV146"/>
      <c r="CW146"/>
      <c r="CX146"/>
      <c r="CY146"/>
    </row>
    <row r="147" spans="1:103" s="97" customFormat="1" ht="7.5" customHeight="1" hidden="1">
      <c r="A147" s="166">
        <v>132</v>
      </c>
      <c r="C147" s="101"/>
      <c r="D147" s="101"/>
      <c r="E147" s="101"/>
      <c r="F147" s="135"/>
      <c r="G147" s="147"/>
      <c r="H147" s="147"/>
      <c r="I147" s="147"/>
      <c r="J147" s="147"/>
      <c r="K147" s="131"/>
      <c r="L147" s="176">
        <f aca="true" t="shared" si="33" ref="L147:L152">IF(F149="","",IF(K147="",MAX(N147:R147),K147))</f>
      </c>
      <c r="M147" s="177">
        <f aca="true" t="shared" si="34" ref="M147:M152">IF(F149="","",+L147+(F149*7/5))</f>
      </c>
      <c r="N147" s="168">
        <f ca="1" t="shared" si="32"/>
        <v>40129.72603587963</v>
      </c>
      <c r="O147" s="169">
        <f ca="1" t="shared" si="28"/>
        <v>40129.72603587963</v>
      </c>
      <c r="P147" s="169">
        <f ca="1" t="shared" si="29"/>
        <v>40129.72603587963</v>
      </c>
      <c r="Q147" s="169">
        <f ca="1" t="shared" si="30"/>
        <v>40129.72603587963</v>
      </c>
      <c r="R147" s="169">
        <f ca="1" t="shared" si="31"/>
        <v>40129.72603587963</v>
      </c>
      <c r="S147" s="101"/>
      <c r="T147" s="237"/>
      <c r="U147" s="237"/>
      <c r="V147" s="237"/>
      <c r="W147" s="237"/>
      <c r="X147" s="238"/>
      <c r="Y147" s="239"/>
      <c r="Z147" s="239"/>
      <c r="AA147" s="239"/>
      <c r="AB147" s="239"/>
      <c r="AC147" s="239"/>
      <c r="AD147" s="239"/>
      <c r="AE147" s="239"/>
      <c r="AF147" s="239"/>
      <c r="AG147" s="239"/>
      <c r="AH147" s="239"/>
      <c r="AI147" s="239"/>
      <c r="AJ147" s="239"/>
      <c r="AK147" s="239"/>
      <c r="AL147" s="239"/>
      <c r="AM147" s="98"/>
      <c r="AN147" s="100"/>
      <c r="AO147" s="293"/>
      <c r="AP147" s="165"/>
      <c r="AQ147" s="165"/>
      <c r="AR147" s="165"/>
      <c r="AS147" s="165"/>
      <c r="AT147" s="165"/>
      <c r="AU147" s="165"/>
      <c r="AV147" s="165"/>
      <c r="AW147" s="165"/>
      <c r="AX147" s="165"/>
      <c r="AY147" s="165"/>
      <c r="AZ147" s="165"/>
      <c r="BA147" s="165"/>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c r="CF147"/>
      <c r="CG147"/>
      <c r="CH147"/>
      <c r="CI147"/>
      <c r="CJ147"/>
      <c r="CK147"/>
      <c r="CL147"/>
      <c r="CM147"/>
      <c r="CN147"/>
      <c r="CO147"/>
      <c r="CP147"/>
      <c r="CQ147"/>
      <c r="CR147"/>
      <c r="CS147"/>
      <c r="CT147"/>
      <c r="CU147"/>
      <c r="CV147"/>
      <c r="CW147"/>
      <c r="CX147"/>
      <c r="CY147"/>
    </row>
    <row r="148" spans="1:103" s="97" customFormat="1" ht="7.5" customHeight="1" hidden="1">
      <c r="A148" s="166">
        <v>133</v>
      </c>
      <c r="C148" s="101"/>
      <c r="D148" s="101"/>
      <c r="E148" s="101"/>
      <c r="F148" s="135"/>
      <c r="G148" s="147"/>
      <c r="H148" s="147"/>
      <c r="I148" s="147"/>
      <c r="J148" s="147"/>
      <c r="K148" s="131"/>
      <c r="L148" s="176">
        <f t="shared" si="33"/>
      </c>
      <c r="M148" s="177">
        <f t="shared" si="34"/>
      </c>
      <c r="N148" s="168">
        <f ca="1" t="shared" si="32"/>
        <v>40129.72603587963</v>
      </c>
      <c r="O148" s="169">
        <f ca="1" t="shared" si="28"/>
        <v>40129.72603587963</v>
      </c>
      <c r="P148" s="169">
        <f ca="1" t="shared" si="29"/>
        <v>40129.72603587963</v>
      </c>
      <c r="Q148" s="169">
        <f ca="1" t="shared" si="30"/>
        <v>40129.72603587963</v>
      </c>
      <c r="R148" s="169">
        <f ca="1" t="shared" si="31"/>
        <v>40129.72603587963</v>
      </c>
      <c r="S148" s="101"/>
      <c r="T148" s="237"/>
      <c r="U148" s="237"/>
      <c r="V148" s="237"/>
      <c r="W148" s="237"/>
      <c r="X148" s="238"/>
      <c r="Y148" s="239"/>
      <c r="Z148" s="239"/>
      <c r="AA148" s="239"/>
      <c r="AB148" s="239"/>
      <c r="AC148" s="239"/>
      <c r="AD148" s="239"/>
      <c r="AE148" s="239"/>
      <c r="AF148" s="239"/>
      <c r="AG148" s="239"/>
      <c r="AH148" s="239"/>
      <c r="AI148" s="239"/>
      <c r="AJ148" s="239"/>
      <c r="AK148" s="239"/>
      <c r="AL148" s="239"/>
      <c r="AM148" s="98"/>
      <c r="AN148" s="100"/>
      <c r="AO148" s="293"/>
      <c r="AP148" s="165"/>
      <c r="AQ148" s="165"/>
      <c r="AR148" s="165"/>
      <c r="AS148" s="165"/>
      <c r="AT148" s="165"/>
      <c r="AU148" s="165"/>
      <c r="AV148" s="165"/>
      <c r="AW148" s="165"/>
      <c r="AX148" s="165"/>
      <c r="AY148" s="165"/>
      <c r="AZ148" s="165"/>
      <c r="BA148" s="165"/>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c r="CF148"/>
      <c r="CG148"/>
      <c r="CH148"/>
      <c r="CI148"/>
      <c r="CJ148"/>
      <c r="CK148"/>
      <c r="CL148"/>
      <c r="CM148"/>
      <c r="CN148"/>
      <c r="CO148"/>
      <c r="CP148"/>
      <c r="CQ148"/>
      <c r="CR148"/>
      <c r="CS148"/>
      <c r="CT148"/>
      <c r="CU148"/>
      <c r="CV148"/>
      <c r="CW148"/>
      <c r="CX148"/>
      <c r="CY148"/>
    </row>
    <row r="149" spans="1:103" s="97" customFormat="1" ht="7.5" customHeight="1" hidden="1">
      <c r="A149" s="166">
        <v>134</v>
      </c>
      <c r="C149" s="101"/>
      <c r="D149" s="101"/>
      <c r="E149" s="101"/>
      <c r="F149" s="135"/>
      <c r="G149" s="147"/>
      <c r="H149" s="147"/>
      <c r="I149" s="147"/>
      <c r="J149" s="147"/>
      <c r="K149" s="131"/>
      <c r="L149" s="176">
        <f t="shared" si="33"/>
      </c>
      <c r="M149" s="177">
        <f t="shared" si="34"/>
      </c>
      <c r="N149" s="168">
        <f ca="1" t="shared" si="32"/>
        <v>40129.72603587963</v>
      </c>
      <c r="O149" s="169">
        <f ca="1" t="shared" si="28"/>
        <v>40129.72603587963</v>
      </c>
      <c r="P149" s="169">
        <f ca="1" t="shared" si="29"/>
        <v>40129.72603587963</v>
      </c>
      <c r="Q149" s="169">
        <f ca="1" t="shared" si="30"/>
        <v>40129.72603587963</v>
      </c>
      <c r="R149" s="169">
        <f ca="1" t="shared" si="31"/>
        <v>40129.72603587963</v>
      </c>
      <c r="S149" s="101"/>
      <c r="T149" s="237"/>
      <c r="U149" s="237"/>
      <c r="V149" s="237"/>
      <c r="W149" s="237"/>
      <c r="X149" s="238"/>
      <c r="Y149" s="239"/>
      <c r="Z149" s="239"/>
      <c r="AA149" s="239"/>
      <c r="AB149" s="239"/>
      <c r="AC149" s="239"/>
      <c r="AD149" s="239"/>
      <c r="AE149" s="239"/>
      <c r="AF149" s="239"/>
      <c r="AG149" s="239"/>
      <c r="AH149" s="239"/>
      <c r="AI149" s="239"/>
      <c r="AJ149" s="239"/>
      <c r="AK149" s="239"/>
      <c r="AL149" s="239"/>
      <c r="AM149" s="98"/>
      <c r="AN149" s="100"/>
      <c r="AO149" s="293"/>
      <c r="AP149" s="165"/>
      <c r="AQ149" s="165"/>
      <c r="AR149" s="165"/>
      <c r="AS149" s="165"/>
      <c r="AT149" s="165"/>
      <c r="AU149" s="165"/>
      <c r="AV149" s="165"/>
      <c r="AW149" s="165"/>
      <c r="AX149" s="165"/>
      <c r="AY149" s="165"/>
      <c r="AZ149" s="165"/>
      <c r="BA149" s="165"/>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c r="CF149"/>
      <c r="CG149"/>
      <c r="CH149"/>
      <c r="CI149"/>
      <c r="CJ149"/>
      <c r="CK149"/>
      <c r="CL149"/>
      <c r="CM149"/>
      <c r="CN149"/>
      <c r="CO149"/>
      <c r="CP149"/>
      <c r="CQ149"/>
      <c r="CR149"/>
      <c r="CS149"/>
      <c r="CT149"/>
      <c r="CU149"/>
      <c r="CV149"/>
      <c r="CW149"/>
      <c r="CX149"/>
      <c r="CY149"/>
    </row>
    <row r="150" spans="1:103" s="97" customFormat="1" ht="7.5" customHeight="1" hidden="1">
      <c r="A150" s="166">
        <v>135</v>
      </c>
      <c r="C150" s="101"/>
      <c r="D150" s="101"/>
      <c r="E150" s="101"/>
      <c r="F150" s="135"/>
      <c r="G150" s="147"/>
      <c r="H150" s="147"/>
      <c r="I150" s="147"/>
      <c r="J150" s="147"/>
      <c r="K150" s="131"/>
      <c r="L150" s="176">
        <f t="shared" si="33"/>
      </c>
      <c r="M150" s="177">
        <f t="shared" si="34"/>
      </c>
      <c r="N150" s="168">
        <f ca="1" t="shared" si="32"/>
        <v>40129.72603587963</v>
      </c>
      <c r="O150" s="169">
        <f ca="1" t="shared" si="28"/>
        <v>40129.72603587963</v>
      </c>
      <c r="P150" s="169">
        <f ca="1" t="shared" si="29"/>
        <v>40129.72603587963</v>
      </c>
      <c r="Q150" s="169">
        <f ca="1" t="shared" si="30"/>
        <v>40129.72603587963</v>
      </c>
      <c r="R150" s="169">
        <f ca="1" t="shared" si="31"/>
        <v>40129.72603587963</v>
      </c>
      <c r="S150" s="101"/>
      <c r="T150" s="237"/>
      <c r="U150" s="237"/>
      <c r="V150" s="237"/>
      <c r="W150" s="237"/>
      <c r="X150" s="238"/>
      <c r="Y150" s="239"/>
      <c r="Z150" s="239"/>
      <c r="AA150" s="239"/>
      <c r="AB150" s="239"/>
      <c r="AC150" s="239"/>
      <c r="AD150" s="239"/>
      <c r="AE150" s="239"/>
      <c r="AF150" s="239"/>
      <c r="AG150" s="239"/>
      <c r="AH150" s="239"/>
      <c r="AI150" s="239"/>
      <c r="AJ150" s="239"/>
      <c r="AK150" s="239"/>
      <c r="AL150" s="239"/>
      <c r="AM150" s="98"/>
      <c r="AN150" s="100"/>
      <c r="AO150" s="293"/>
      <c r="AP150" s="165"/>
      <c r="AQ150" s="165"/>
      <c r="AR150" s="165"/>
      <c r="AS150" s="165"/>
      <c r="AT150" s="165"/>
      <c r="AU150" s="165"/>
      <c r="AV150" s="165"/>
      <c r="AW150" s="165"/>
      <c r="AX150" s="165"/>
      <c r="AY150" s="165"/>
      <c r="AZ150" s="165"/>
      <c r="BA150" s="165"/>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c r="CF150"/>
      <c r="CG150"/>
      <c r="CH150"/>
      <c r="CI150"/>
      <c r="CJ150"/>
      <c r="CK150"/>
      <c r="CL150"/>
      <c r="CM150"/>
      <c r="CN150"/>
      <c r="CO150"/>
      <c r="CP150"/>
      <c r="CQ150"/>
      <c r="CR150"/>
      <c r="CS150"/>
      <c r="CT150"/>
      <c r="CU150"/>
      <c r="CV150"/>
      <c r="CW150"/>
      <c r="CX150"/>
      <c r="CY150"/>
    </row>
    <row r="151" spans="1:103" s="97" customFormat="1" ht="7.5" customHeight="1" hidden="1">
      <c r="A151" s="166">
        <v>136</v>
      </c>
      <c r="C151" s="101"/>
      <c r="D151" s="101"/>
      <c r="E151" s="101"/>
      <c r="F151" s="135"/>
      <c r="G151" s="147"/>
      <c r="H151" s="147"/>
      <c r="I151" s="147"/>
      <c r="J151" s="147"/>
      <c r="K151" s="131"/>
      <c r="L151" s="176">
        <f t="shared" si="33"/>
      </c>
      <c r="M151" s="177">
        <f t="shared" si="34"/>
      </c>
      <c r="N151" s="168">
        <f ca="1" t="shared" si="32"/>
        <v>40129.72603587963</v>
      </c>
      <c r="O151" s="169">
        <f ca="1" t="shared" si="28"/>
        <v>40129.72603587963</v>
      </c>
      <c r="P151" s="169">
        <f ca="1" t="shared" si="29"/>
        <v>40129.72603587963</v>
      </c>
      <c r="Q151" s="169">
        <f ca="1" t="shared" si="30"/>
        <v>40129.72603587963</v>
      </c>
      <c r="R151" s="169">
        <f ca="1" t="shared" si="31"/>
        <v>40129.72603587963</v>
      </c>
      <c r="S151" s="101"/>
      <c r="T151" s="237"/>
      <c r="U151" s="237"/>
      <c r="V151" s="237"/>
      <c r="W151" s="237"/>
      <c r="X151" s="238"/>
      <c r="Y151" s="239"/>
      <c r="Z151" s="239"/>
      <c r="AA151" s="239"/>
      <c r="AB151" s="239"/>
      <c r="AC151" s="239"/>
      <c r="AD151" s="239"/>
      <c r="AE151" s="239"/>
      <c r="AF151" s="239"/>
      <c r="AG151" s="239"/>
      <c r="AH151" s="239"/>
      <c r="AI151" s="239"/>
      <c r="AJ151" s="239"/>
      <c r="AK151" s="239"/>
      <c r="AL151" s="239"/>
      <c r="AM151" s="98"/>
      <c r="AN151" s="100"/>
      <c r="AO151" s="293"/>
      <c r="AP151" s="165"/>
      <c r="AQ151" s="165"/>
      <c r="AR151" s="165"/>
      <c r="AS151" s="165"/>
      <c r="AT151" s="165"/>
      <c r="AU151" s="165"/>
      <c r="AV151" s="165"/>
      <c r="AW151" s="165"/>
      <c r="AX151" s="165"/>
      <c r="AY151" s="165"/>
      <c r="AZ151" s="165"/>
      <c r="BA151" s="165"/>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c r="CF151"/>
      <c r="CG151"/>
      <c r="CH151"/>
      <c r="CI151"/>
      <c r="CJ151"/>
      <c r="CK151"/>
      <c r="CL151"/>
      <c r="CM151"/>
      <c r="CN151"/>
      <c r="CO151"/>
      <c r="CP151"/>
      <c r="CQ151"/>
      <c r="CR151"/>
      <c r="CS151"/>
      <c r="CT151"/>
      <c r="CU151"/>
      <c r="CV151"/>
      <c r="CW151"/>
      <c r="CX151"/>
      <c r="CY151"/>
    </row>
    <row r="152" spans="1:103" s="32" customFormat="1" ht="15" hidden="1">
      <c r="A152" s="166">
        <v>137</v>
      </c>
      <c r="B152" s="97"/>
      <c r="C152" s="101"/>
      <c r="D152" s="101"/>
      <c r="E152" s="101"/>
      <c r="F152" s="135"/>
      <c r="G152" s="147"/>
      <c r="H152" s="147"/>
      <c r="I152" s="147"/>
      <c r="J152" s="147"/>
      <c r="K152" s="131"/>
      <c r="L152" s="176">
        <f t="shared" si="33"/>
      </c>
      <c r="M152" s="177">
        <f t="shared" si="34"/>
      </c>
      <c r="N152" s="168">
        <f ca="1" t="shared" si="32"/>
        <v>40129.72603587963</v>
      </c>
      <c r="O152" s="169">
        <f ca="1" t="shared" si="28"/>
        <v>40129.72603587963</v>
      </c>
      <c r="P152" s="169">
        <f ca="1" t="shared" si="29"/>
        <v>40129.72603587963</v>
      </c>
      <c r="Q152" s="169">
        <f ca="1" t="shared" si="30"/>
        <v>40129.72603587963</v>
      </c>
      <c r="R152" s="169">
        <f ca="1" t="shared" si="31"/>
        <v>40129.72603587963</v>
      </c>
      <c r="S152" s="101"/>
      <c r="T152" s="237"/>
      <c r="U152" s="237"/>
      <c r="V152" s="237"/>
      <c r="W152" s="237"/>
      <c r="X152" s="238"/>
      <c r="Y152" s="239"/>
      <c r="Z152" s="239"/>
      <c r="AA152" s="239"/>
      <c r="AB152" s="239"/>
      <c r="AC152" s="239"/>
      <c r="AD152" s="239"/>
      <c r="AE152" s="239"/>
      <c r="AF152" s="239"/>
      <c r="AG152" s="239"/>
      <c r="AH152" s="239"/>
      <c r="AI152" s="239"/>
      <c r="AJ152" s="239"/>
      <c r="AK152" s="239"/>
      <c r="AL152" s="239"/>
      <c r="AM152" s="98"/>
      <c r="AN152" s="100"/>
      <c r="AO152" s="293"/>
      <c r="AP152" s="165"/>
      <c r="AQ152" s="165"/>
      <c r="AR152" s="165"/>
      <c r="AS152" s="165"/>
      <c r="AT152" s="165"/>
      <c r="AU152" s="165"/>
      <c r="AV152" s="165"/>
      <c r="AW152" s="165"/>
      <c r="AX152" s="165"/>
      <c r="AY152" s="165"/>
      <c r="AZ152" s="165"/>
      <c r="BA152" s="165"/>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c r="CF152"/>
      <c r="CG152"/>
      <c r="CH152"/>
      <c r="CI152"/>
      <c r="CJ152"/>
      <c r="CK152"/>
      <c r="CL152"/>
      <c r="CM152"/>
      <c r="CN152"/>
      <c r="CO152"/>
      <c r="CP152"/>
      <c r="CQ152"/>
      <c r="CR152"/>
      <c r="CS152"/>
      <c r="CT152"/>
      <c r="CU152"/>
      <c r="CV152"/>
      <c r="CW152"/>
      <c r="CX152"/>
      <c r="CY152"/>
    </row>
    <row r="153" spans="1:103" s="39" customFormat="1" ht="8.25" customHeight="1" hidden="1">
      <c r="A153" s="166">
        <v>138</v>
      </c>
      <c r="B153" s="97"/>
      <c r="C153" s="101"/>
      <c r="D153" s="101"/>
      <c r="E153" s="101"/>
      <c r="F153" s="135"/>
      <c r="G153" s="147"/>
      <c r="H153" s="147"/>
      <c r="I153" s="147"/>
      <c r="J153" s="147"/>
      <c r="K153" s="131"/>
      <c r="L153" s="176">
        <f>IF(F155="","",IF(K153="",MAX(N153:R153),K153))</f>
      </c>
      <c r="M153" s="177">
        <f>IF(F155="","",+L153+(F155*7/5))</f>
      </c>
      <c r="N153" s="168">
        <f ca="1" t="shared" si="32"/>
        <v>40129.72603587963</v>
      </c>
      <c r="O153" s="169">
        <f ca="1" t="shared" si="28"/>
        <v>40129.72603587963</v>
      </c>
      <c r="P153" s="169">
        <f ca="1" t="shared" si="29"/>
        <v>40129.72603587963</v>
      </c>
      <c r="Q153" s="169">
        <f ca="1" t="shared" si="30"/>
        <v>40129.72603587963</v>
      </c>
      <c r="R153" s="169">
        <f ca="1" t="shared" si="31"/>
        <v>40129.72603587963</v>
      </c>
      <c r="S153" s="101"/>
      <c r="T153" s="237"/>
      <c r="U153" s="237"/>
      <c r="V153" s="237"/>
      <c r="W153" s="237"/>
      <c r="X153" s="238"/>
      <c r="Y153" s="239"/>
      <c r="Z153" s="239"/>
      <c r="AA153" s="239"/>
      <c r="AB153" s="239"/>
      <c r="AC153" s="239"/>
      <c r="AD153" s="239"/>
      <c r="AE153" s="239"/>
      <c r="AF153" s="239"/>
      <c r="AG153" s="239"/>
      <c r="AH153" s="239"/>
      <c r="AI153" s="239"/>
      <c r="AJ153" s="239"/>
      <c r="AK153" s="239"/>
      <c r="AL153" s="239"/>
      <c r="AM153" s="98"/>
      <c r="AN153" s="100"/>
      <c r="AO153" s="293"/>
      <c r="AP153" s="165"/>
      <c r="AQ153" s="165"/>
      <c r="AR153" s="165"/>
      <c r="AS153" s="165"/>
      <c r="AT153" s="165"/>
      <c r="AU153" s="165"/>
      <c r="AV153" s="165"/>
      <c r="AW153" s="165"/>
      <c r="AX153" s="165"/>
      <c r="AY153" s="165"/>
      <c r="AZ153" s="165"/>
      <c r="BA153" s="165"/>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c r="CF153"/>
      <c r="CG153"/>
      <c r="CH153"/>
      <c r="CI153"/>
      <c r="CJ153"/>
      <c r="CK153"/>
      <c r="CL153"/>
      <c r="CM153"/>
      <c r="CN153"/>
      <c r="CO153"/>
      <c r="CP153"/>
      <c r="CQ153"/>
      <c r="CR153"/>
      <c r="CS153"/>
      <c r="CT153"/>
      <c r="CU153"/>
      <c r="CV153"/>
      <c r="CW153"/>
      <c r="CX153"/>
      <c r="CY153"/>
    </row>
    <row r="154" spans="1:103" s="45" customFormat="1" ht="15">
      <c r="A154" s="166">
        <v>139</v>
      </c>
      <c r="B154" s="32"/>
      <c r="C154" s="101"/>
      <c r="D154" s="101"/>
      <c r="E154" s="101"/>
      <c r="F154" s="135"/>
      <c r="G154" s="146"/>
      <c r="H154" s="146"/>
      <c r="I154" s="146"/>
      <c r="J154" s="146"/>
      <c r="K154" s="131"/>
      <c r="L154" s="176">
        <f>IF(F156="","",IF(K154="",MAX(N154:R154),K154))</f>
      </c>
      <c r="M154" s="177">
        <f>IF(F156="","",+L154+(F156*7/5))</f>
      </c>
      <c r="N154" s="168">
        <f ca="1" t="shared" si="32"/>
        <v>40129.72603587963</v>
      </c>
      <c r="O154" s="169">
        <f ca="1" t="shared" si="28"/>
        <v>40129.72603587963</v>
      </c>
      <c r="P154" s="169">
        <f ca="1" t="shared" si="29"/>
        <v>40129.72603587963</v>
      </c>
      <c r="Q154" s="169">
        <f ca="1" t="shared" si="30"/>
        <v>40129.72603587963</v>
      </c>
      <c r="R154" s="169">
        <f ca="1" t="shared" si="31"/>
        <v>40129.72603587963</v>
      </c>
      <c r="S154" s="101"/>
      <c r="T154" s="237"/>
      <c r="U154" s="237"/>
      <c r="V154" s="237"/>
      <c r="W154" s="237"/>
      <c r="X154" s="238"/>
      <c r="Y154" s="239"/>
      <c r="Z154" s="239"/>
      <c r="AA154" s="239"/>
      <c r="AB154" s="239"/>
      <c r="AC154" s="239"/>
      <c r="AD154" s="239"/>
      <c r="AE154" s="239"/>
      <c r="AF154" s="239"/>
      <c r="AG154" s="239"/>
      <c r="AH154" s="239"/>
      <c r="AI154" s="239"/>
      <c r="AJ154" s="239"/>
      <c r="AK154" s="239"/>
      <c r="AL154" s="239"/>
      <c r="AM154" s="31"/>
      <c r="AN154" s="40"/>
      <c r="AO154" s="290"/>
      <c r="AP154" s="38"/>
      <c r="AQ154" s="38"/>
      <c r="AR154" s="38"/>
      <c r="AS154" s="38"/>
      <c r="AT154" s="38"/>
      <c r="AU154" s="38"/>
      <c r="AV154" s="38"/>
      <c r="AW154" s="38"/>
      <c r="AX154" s="38"/>
      <c r="AY154" s="38"/>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c r="CF154"/>
      <c r="CG154"/>
      <c r="CH154"/>
      <c r="CI154"/>
      <c r="CJ154"/>
      <c r="CK154"/>
      <c r="CL154"/>
      <c r="CM154"/>
      <c r="CN154"/>
      <c r="CO154"/>
      <c r="CP154"/>
      <c r="CQ154"/>
      <c r="CR154"/>
      <c r="CS154"/>
      <c r="CT154"/>
      <c r="CU154"/>
      <c r="CV154"/>
      <c r="CW154"/>
      <c r="CX154"/>
      <c r="CY154"/>
    </row>
    <row r="155" spans="1:103" s="41" customFormat="1" ht="15">
      <c r="A155" s="166">
        <v>140</v>
      </c>
      <c r="B155" s="32"/>
      <c r="C155" s="101"/>
      <c r="D155" s="101"/>
      <c r="E155" s="101"/>
      <c r="F155" s="135"/>
      <c r="G155" s="146"/>
      <c r="H155" s="146"/>
      <c r="I155" s="146"/>
      <c r="J155" s="146"/>
      <c r="K155" s="146"/>
      <c r="L155" s="157"/>
      <c r="M155" s="157"/>
      <c r="N155" s="264"/>
      <c r="O155" s="264"/>
      <c r="P155" s="264"/>
      <c r="Q155" s="264"/>
      <c r="R155" s="264"/>
      <c r="S155" s="39"/>
      <c r="T155" s="240"/>
      <c r="U155" s="240"/>
      <c r="V155" s="240"/>
      <c r="W155" s="240"/>
      <c r="X155" s="241"/>
      <c r="Y155" s="242"/>
      <c r="Z155" s="242"/>
      <c r="AA155" s="242"/>
      <c r="AB155" s="242"/>
      <c r="AC155" s="242"/>
      <c r="AD155" s="242"/>
      <c r="AE155" s="242"/>
      <c r="AF155" s="242"/>
      <c r="AG155" s="242"/>
      <c r="AH155" s="242"/>
      <c r="AI155" s="242"/>
      <c r="AJ155" s="242"/>
      <c r="AK155" s="242"/>
      <c r="AL155" s="242"/>
      <c r="AM155" s="42"/>
      <c r="AN155" s="42"/>
      <c r="AO155" s="294"/>
      <c r="AP155" s="38"/>
      <c r="AQ155" s="38"/>
      <c r="AR155" s="38"/>
      <c r="AS155" s="38"/>
      <c r="AT155" s="38"/>
      <c r="AU155" s="38"/>
      <c r="AV155" s="38"/>
      <c r="AW155" s="38"/>
      <c r="AX155" s="38"/>
      <c r="AY155" s="38"/>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c r="CF155"/>
      <c r="CG155"/>
      <c r="CH155"/>
      <c r="CI155"/>
      <c r="CJ155"/>
      <c r="CK155"/>
      <c r="CL155"/>
      <c r="CM155"/>
      <c r="CN155"/>
      <c r="CO155"/>
      <c r="CP155"/>
      <c r="CQ155"/>
      <c r="CR155"/>
      <c r="CS155"/>
      <c r="CT155"/>
      <c r="CU155"/>
      <c r="CV155"/>
      <c r="CW155"/>
      <c r="CX155"/>
      <c r="CY155"/>
    </row>
    <row r="156" spans="1:103" s="52" customFormat="1" ht="15.75">
      <c r="A156" s="32"/>
      <c r="B156" s="32"/>
      <c r="C156" s="32"/>
      <c r="D156" s="32"/>
      <c r="E156" s="32"/>
      <c r="F156" s="136"/>
      <c r="G156" s="148"/>
      <c r="H156" s="148"/>
      <c r="I156" s="148"/>
      <c r="J156" s="148"/>
      <c r="K156" s="148"/>
      <c r="L156" s="178"/>
      <c r="M156" s="178"/>
      <c r="N156" s="109"/>
      <c r="O156" s="109"/>
      <c r="P156" s="109"/>
      <c r="Q156" s="109"/>
      <c r="R156" s="109"/>
      <c r="S156" s="109"/>
      <c r="T156" s="243">
        <f aca="true" t="shared" si="35" ref="T156:AL156">SUM(T10:T155)</f>
        <v>820</v>
      </c>
      <c r="U156" s="243">
        <f t="shared" si="35"/>
        <v>0</v>
      </c>
      <c r="V156" s="243">
        <f t="shared" si="35"/>
        <v>0</v>
      </c>
      <c r="W156" s="243">
        <f t="shared" si="35"/>
        <v>5</v>
      </c>
      <c r="X156" s="243">
        <f t="shared" si="35"/>
        <v>0</v>
      </c>
      <c r="Y156" s="301">
        <f t="shared" si="35"/>
        <v>280</v>
      </c>
      <c r="Z156" s="301">
        <f t="shared" si="35"/>
        <v>3154</v>
      </c>
      <c r="AA156" s="301">
        <f t="shared" si="35"/>
        <v>0</v>
      </c>
      <c r="AB156" s="301">
        <f t="shared" si="35"/>
        <v>0</v>
      </c>
      <c r="AC156" s="301">
        <f t="shared" si="35"/>
        <v>0</v>
      </c>
      <c r="AD156" s="301">
        <f t="shared" si="35"/>
        <v>0</v>
      </c>
      <c r="AE156" s="244">
        <f t="shared" si="35"/>
        <v>1181</v>
      </c>
      <c r="AF156" s="244">
        <f t="shared" si="35"/>
        <v>1000</v>
      </c>
      <c r="AG156" s="244">
        <f t="shared" si="35"/>
        <v>0</v>
      </c>
      <c r="AH156" s="244">
        <f t="shared" si="35"/>
        <v>0</v>
      </c>
      <c r="AI156" s="244">
        <f t="shared" si="35"/>
        <v>0</v>
      </c>
      <c r="AJ156" s="244">
        <f t="shared" si="35"/>
        <v>0</v>
      </c>
      <c r="AK156" s="244">
        <f t="shared" si="35"/>
        <v>0</v>
      </c>
      <c r="AL156" s="244">
        <f t="shared" si="35"/>
        <v>146</v>
      </c>
      <c r="AM156" s="45"/>
      <c r="AN156" s="45"/>
      <c r="AO156" s="290"/>
      <c r="AP156" s="38"/>
      <c r="AQ156" s="38"/>
      <c r="AR156" s="38"/>
      <c r="AS156" s="38"/>
      <c r="AT156" s="38"/>
      <c r="AU156" s="38"/>
      <c r="AV156" s="38"/>
      <c r="AW156" s="38"/>
      <c r="AX156" s="38"/>
      <c r="AY156" s="38"/>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c r="CF156"/>
      <c r="CG156"/>
      <c r="CH156"/>
      <c r="CI156"/>
      <c r="CJ156"/>
      <c r="CK156"/>
      <c r="CL156"/>
      <c r="CM156"/>
      <c r="CN156"/>
      <c r="CO156"/>
      <c r="CP156"/>
      <c r="CQ156"/>
      <c r="CR156"/>
      <c r="CS156"/>
      <c r="CT156"/>
      <c r="CU156"/>
      <c r="CV156"/>
      <c r="CW156"/>
      <c r="CX156"/>
      <c r="CY156"/>
    </row>
    <row r="157" spans="1:103" s="52" customFormat="1" ht="15.75">
      <c r="A157" s="39"/>
      <c r="B157" s="39"/>
      <c r="C157" s="39"/>
      <c r="D157" s="39"/>
      <c r="E157" s="39"/>
      <c r="F157" s="137"/>
      <c r="G157" s="146"/>
      <c r="H157" s="146"/>
      <c r="I157" s="146"/>
      <c r="J157" s="146"/>
      <c r="K157" s="146"/>
      <c r="L157" s="157"/>
      <c r="M157" s="157"/>
      <c r="N157" s="264"/>
      <c r="O157" s="264"/>
      <c r="P157" s="264"/>
      <c r="Q157" s="264"/>
      <c r="R157" s="264"/>
      <c r="S157" s="41"/>
      <c r="T157" s="160"/>
      <c r="U157" s="160"/>
      <c r="V157" s="161"/>
      <c r="W157" s="160"/>
      <c r="X157" s="160"/>
      <c r="Y157" s="162"/>
      <c r="Z157" s="162"/>
      <c r="AA157" s="162"/>
      <c r="AB157" s="162"/>
      <c r="AC157" s="162"/>
      <c r="AD157" s="162"/>
      <c r="AE157" s="162"/>
      <c r="AF157" s="162"/>
      <c r="AG157" s="162"/>
      <c r="AH157" s="162"/>
      <c r="AI157" s="162"/>
      <c r="AJ157" s="162"/>
      <c r="AK157" s="162"/>
      <c r="AL157" s="162"/>
      <c r="AM157" s="41"/>
      <c r="AN157" s="41"/>
      <c r="AO157" s="290"/>
      <c r="AP157" s="245"/>
      <c r="AQ157" s="38"/>
      <c r="AR157" s="38"/>
      <c r="AS157" s="38"/>
      <c r="AT157" s="38"/>
      <c r="AU157" s="38"/>
      <c r="AV157" s="38"/>
      <c r="AW157" s="38"/>
      <c r="AX157" s="38"/>
      <c r="AY157" s="38"/>
      <c r="CE157"/>
      <c r="CF157"/>
      <c r="CG157"/>
      <c r="CH157"/>
      <c r="CI157"/>
      <c r="CJ157"/>
      <c r="CK157"/>
      <c r="CL157"/>
      <c r="CM157"/>
      <c r="CN157"/>
      <c r="CO157"/>
      <c r="CP157"/>
      <c r="CQ157"/>
      <c r="CR157"/>
      <c r="CS157"/>
      <c r="CT157"/>
      <c r="CU157"/>
      <c r="CV157"/>
      <c r="CW157"/>
      <c r="CX157"/>
      <c r="CY157"/>
    </row>
    <row r="158" spans="1:103" s="56" customFormat="1" ht="16.5" thickBot="1">
      <c r="A158" s="39"/>
      <c r="B158" s="45"/>
      <c r="C158" s="47" t="s">
        <v>13</v>
      </c>
      <c r="D158" s="47"/>
      <c r="E158" s="47"/>
      <c r="F158" s="233"/>
      <c r="G158" s="149"/>
      <c r="H158" s="149"/>
      <c r="I158" s="149"/>
      <c r="J158" s="149"/>
      <c r="K158" s="149"/>
      <c r="L158" s="179"/>
      <c r="M158" s="179"/>
      <c r="N158" s="265"/>
      <c r="O158" s="265"/>
      <c r="P158" s="265"/>
      <c r="Q158" s="265"/>
      <c r="R158" s="265"/>
      <c r="S158" s="52"/>
      <c r="T158" s="163">
        <f>+T156*T9</f>
        <v>1000.4</v>
      </c>
      <c r="U158" s="163">
        <f>+U156*U9</f>
        <v>0</v>
      </c>
      <c r="V158" s="163">
        <f>+V156*V9</f>
        <v>0</v>
      </c>
      <c r="W158" s="163">
        <f>+W156*W9</f>
        <v>5.5</v>
      </c>
      <c r="X158" s="163">
        <f>+X156*X9</f>
        <v>0</v>
      </c>
      <c r="Y158" s="163">
        <f aca="true" t="shared" si="36" ref="Y158:AL158">(+Y156*Y9)/1000</f>
        <v>51.94</v>
      </c>
      <c r="Z158" s="163">
        <f t="shared" si="36"/>
        <v>394.53386</v>
      </c>
      <c r="AA158" s="163">
        <f t="shared" si="36"/>
        <v>0</v>
      </c>
      <c r="AB158" s="163">
        <f t="shared" si="36"/>
        <v>0</v>
      </c>
      <c r="AC158" s="163">
        <f t="shared" si="36"/>
        <v>0</v>
      </c>
      <c r="AD158" s="163">
        <f t="shared" si="36"/>
        <v>0</v>
      </c>
      <c r="AE158" s="163">
        <f t="shared" si="36"/>
        <v>195.30197</v>
      </c>
      <c r="AF158" s="163">
        <f t="shared" si="36"/>
        <v>145.35</v>
      </c>
      <c r="AG158" s="163">
        <f t="shared" si="36"/>
        <v>0</v>
      </c>
      <c r="AH158" s="163">
        <f t="shared" si="36"/>
        <v>0</v>
      </c>
      <c r="AI158" s="163">
        <f t="shared" si="36"/>
        <v>0</v>
      </c>
      <c r="AJ158" s="163">
        <f t="shared" si="36"/>
        <v>0</v>
      </c>
      <c r="AK158" s="163">
        <f t="shared" si="36"/>
        <v>0</v>
      </c>
      <c r="AL158" s="163">
        <f t="shared" si="36"/>
        <v>21.9</v>
      </c>
      <c r="AM158" s="52"/>
      <c r="AN158" s="52"/>
      <c r="AO158" s="295"/>
      <c r="AP158" s="245"/>
      <c r="AQ158" s="38"/>
      <c r="AR158" s="38"/>
      <c r="AS158" s="38"/>
      <c r="AT158" s="38"/>
      <c r="AU158" s="38"/>
      <c r="AV158" s="38"/>
      <c r="AW158" s="38"/>
      <c r="AX158" s="38"/>
      <c r="AY158" s="38"/>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c r="CF158"/>
      <c r="CG158"/>
      <c r="CH158"/>
      <c r="CI158"/>
      <c r="CJ158"/>
      <c r="CK158"/>
      <c r="CL158"/>
      <c r="CM158"/>
      <c r="CN158"/>
      <c r="CO158"/>
      <c r="CP158"/>
      <c r="CQ158"/>
      <c r="CR158"/>
      <c r="CS158"/>
      <c r="CT158"/>
      <c r="CU158"/>
      <c r="CV158"/>
      <c r="CW158"/>
      <c r="CX158"/>
      <c r="CY158"/>
    </row>
    <row r="159" spans="1:103" s="1" customFormat="1" ht="16.5" thickBot="1">
      <c r="A159" s="39"/>
      <c r="B159" s="45"/>
      <c r="C159" s="41"/>
      <c r="D159" s="41"/>
      <c r="E159" s="41"/>
      <c r="F159" s="138"/>
      <c r="G159" s="149"/>
      <c r="H159" s="149"/>
      <c r="I159" s="149"/>
      <c r="J159" s="149"/>
      <c r="K159" s="149"/>
      <c r="L159" s="179"/>
      <c r="M159" s="179"/>
      <c r="N159" s="265"/>
      <c r="O159" s="265"/>
      <c r="P159" s="265"/>
      <c r="Q159" s="265"/>
      <c r="R159" s="265"/>
      <c r="S159" s="52"/>
      <c r="T159" s="37"/>
      <c r="U159" s="52"/>
      <c r="V159" s="53"/>
      <c r="W159" s="52"/>
      <c r="X159" s="52"/>
      <c r="AJ159" s="72"/>
      <c r="AK159" s="246"/>
      <c r="AO159" s="296"/>
      <c r="AP159" s="245"/>
      <c r="AQ159" s="38"/>
      <c r="AR159" s="38"/>
      <c r="AS159" s="38"/>
      <c r="AT159" s="38"/>
      <c r="AU159" s="38"/>
      <c r="AV159" s="38"/>
      <c r="AW159" s="38"/>
      <c r="AX159" s="38"/>
      <c r="AY159" s="38"/>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c r="CF159"/>
      <c r="CG159"/>
      <c r="CH159"/>
      <c r="CI159"/>
      <c r="CJ159"/>
      <c r="CK159"/>
      <c r="CL159"/>
      <c r="CM159"/>
      <c r="CN159"/>
      <c r="CO159"/>
      <c r="CP159"/>
      <c r="CQ159"/>
      <c r="CR159"/>
      <c r="CS159"/>
      <c r="CT159"/>
      <c r="CU159"/>
      <c r="CV159"/>
      <c r="CW159"/>
      <c r="CX159"/>
      <c r="CY159"/>
    </row>
    <row r="160" spans="1:103" s="1" customFormat="1" ht="16.5" thickBot="1">
      <c r="A160" s="45"/>
      <c r="B160" s="111" t="s">
        <v>86</v>
      </c>
      <c r="C160" s="113"/>
      <c r="D160" s="112"/>
      <c r="E160" s="112"/>
      <c r="F160" s="139">
        <f>SUM(T158:AL158)</f>
        <v>1814.92583</v>
      </c>
      <c r="G160" s="149"/>
      <c r="H160" s="149"/>
      <c r="I160" s="149"/>
      <c r="J160" s="149"/>
      <c r="K160" s="149"/>
      <c r="L160" s="179"/>
      <c r="M160" s="179"/>
      <c r="N160" s="266"/>
      <c r="O160" s="266"/>
      <c r="P160" s="266"/>
      <c r="Q160" s="266"/>
      <c r="R160" s="266"/>
      <c r="S160" s="122"/>
      <c r="T160" s="56"/>
      <c r="U160" s="56"/>
      <c r="V160" s="58"/>
      <c r="W160" s="69" t="s">
        <v>33</v>
      </c>
      <c r="X160" s="70"/>
      <c r="Y160" s="70"/>
      <c r="Z160" s="71"/>
      <c r="AA160" s="71"/>
      <c r="AB160" s="71"/>
      <c r="AC160" s="71"/>
      <c r="AD160" s="71"/>
      <c r="AE160" s="71"/>
      <c r="AF160" s="71"/>
      <c r="AG160" s="72"/>
      <c r="AJ160" s="76"/>
      <c r="AK160" s="247"/>
      <c r="AM160" s="285"/>
      <c r="AO160" s="277"/>
      <c r="AP160" s="245"/>
      <c r="CE160"/>
      <c r="CF160"/>
      <c r="CG160"/>
      <c r="CH160"/>
      <c r="CI160"/>
      <c r="CJ160"/>
      <c r="CK160"/>
      <c r="CL160"/>
      <c r="CM160"/>
      <c r="CN160"/>
      <c r="CO160"/>
      <c r="CP160"/>
      <c r="CQ160"/>
      <c r="CR160"/>
      <c r="CS160"/>
      <c r="CT160"/>
      <c r="CU160"/>
      <c r="CV160"/>
      <c r="CW160"/>
      <c r="CX160"/>
      <c r="CY160"/>
    </row>
    <row r="161" spans="1:103" s="1" customFormat="1" ht="16.5" thickBot="1">
      <c r="A161" s="52"/>
      <c r="B161" s="55" t="s">
        <v>14</v>
      </c>
      <c r="C161" s="52"/>
      <c r="D161" s="52"/>
      <c r="E161" s="52"/>
      <c r="F161" s="138"/>
      <c r="G161" s="150"/>
      <c r="H161" s="150"/>
      <c r="I161" s="150"/>
      <c r="J161" s="150"/>
      <c r="K161" s="272"/>
      <c r="L161" s="273"/>
      <c r="M161" s="273"/>
      <c r="N161" s="267"/>
      <c r="O161" s="267"/>
      <c r="P161" s="267"/>
      <c r="Q161" s="267"/>
      <c r="R161" s="267"/>
      <c r="S161" s="122"/>
      <c r="V161" s="59"/>
      <c r="W161" s="73" t="s">
        <v>34</v>
      </c>
      <c r="X161" s="74"/>
      <c r="Y161" s="74"/>
      <c r="Z161" s="75"/>
      <c r="AA161" s="75"/>
      <c r="AB161" s="75"/>
      <c r="AC161" s="75"/>
      <c r="AD161" s="75"/>
      <c r="AE161" s="75"/>
      <c r="AF161" s="75"/>
      <c r="AG161" s="76"/>
      <c r="AJ161" s="76"/>
      <c r="AK161" s="247"/>
      <c r="AM161" s="285"/>
      <c r="AO161" s="277"/>
      <c r="AP161" s="245"/>
      <c r="CE161"/>
      <c r="CF161"/>
      <c r="CG161"/>
      <c r="CH161"/>
      <c r="CI161"/>
      <c r="CJ161"/>
      <c r="CK161"/>
      <c r="CL161"/>
      <c r="CM161"/>
      <c r="CN161"/>
      <c r="CO161"/>
      <c r="CP161"/>
      <c r="CQ161"/>
      <c r="CR161"/>
      <c r="CS161"/>
      <c r="CT161"/>
      <c r="CU161"/>
      <c r="CV161"/>
      <c r="CW161"/>
      <c r="CX161"/>
      <c r="CY161"/>
    </row>
    <row r="162" spans="1:103" s="1" customFormat="1" ht="15.75">
      <c r="A162" s="52"/>
      <c r="B162" s="56"/>
      <c r="C162" s="126" t="s">
        <v>106</v>
      </c>
      <c r="D162" s="127"/>
      <c r="E162" s="127"/>
      <c r="F162" s="180" t="s">
        <v>105</v>
      </c>
      <c r="G162" s="151"/>
      <c r="H162" s="151"/>
      <c r="I162" s="151"/>
      <c r="J162" s="151"/>
      <c r="K162" s="151"/>
      <c r="L162" s="268"/>
      <c r="M162" s="274"/>
      <c r="N162" s="260"/>
      <c r="O162" s="260"/>
      <c r="P162" s="260"/>
      <c r="Q162" s="260"/>
      <c r="R162" s="260"/>
      <c r="S162" s="123"/>
      <c r="V162" s="59"/>
      <c r="W162" s="73" t="s">
        <v>35</v>
      </c>
      <c r="X162" s="74"/>
      <c r="Y162" s="74"/>
      <c r="Z162" s="75"/>
      <c r="AA162" s="75"/>
      <c r="AB162" s="75"/>
      <c r="AC162" s="75"/>
      <c r="AD162" s="75"/>
      <c r="AE162" s="75"/>
      <c r="AF162" s="75"/>
      <c r="AG162" s="76"/>
      <c r="AJ162" s="76"/>
      <c r="AK162" s="247"/>
      <c r="AM162" s="285"/>
      <c r="AO162" s="277"/>
      <c r="AP162" s="245"/>
      <c r="CE162"/>
      <c r="CF162"/>
      <c r="CG162"/>
      <c r="CH162"/>
      <c r="CI162"/>
      <c r="CJ162"/>
      <c r="CK162"/>
      <c r="CL162"/>
      <c r="CM162"/>
      <c r="CN162"/>
      <c r="CO162"/>
      <c r="CP162"/>
      <c r="CQ162"/>
      <c r="CR162"/>
      <c r="CS162"/>
      <c r="CT162"/>
      <c r="CU162"/>
      <c r="CV162"/>
      <c r="CW162"/>
      <c r="CX162"/>
      <c r="CY162"/>
    </row>
    <row r="163" spans="1:103" s="1" customFormat="1" ht="15.75">
      <c r="A163" s="56"/>
      <c r="C163" s="128"/>
      <c r="D163" s="125" t="s">
        <v>101</v>
      </c>
      <c r="E163" s="125"/>
      <c r="F163" s="181">
        <v>3</v>
      </c>
      <c r="G163" s="151"/>
      <c r="H163" s="151"/>
      <c r="I163" s="151"/>
      <c r="J163" s="151"/>
      <c r="K163" s="151"/>
      <c r="L163" s="268"/>
      <c r="M163" s="274"/>
      <c r="N163" s="260"/>
      <c r="O163" s="260"/>
      <c r="P163" s="260"/>
      <c r="Q163" s="260"/>
      <c r="R163" s="260"/>
      <c r="S163" s="122"/>
      <c r="V163" s="59"/>
      <c r="W163" s="73" t="s">
        <v>36</v>
      </c>
      <c r="X163" s="74"/>
      <c r="Y163" s="77"/>
      <c r="Z163" s="78"/>
      <c r="AA163" s="78"/>
      <c r="AB163" s="78"/>
      <c r="AC163" s="78"/>
      <c r="AD163" s="78"/>
      <c r="AE163" s="78"/>
      <c r="AF163" s="78"/>
      <c r="AG163" s="76"/>
      <c r="AJ163" s="76"/>
      <c r="AK163" s="248"/>
      <c r="AM163" s="285"/>
      <c r="AO163" s="277"/>
      <c r="AP163" s="245"/>
      <c r="CE163"/>
      <c r="CF163"/>
      <c r="CG163"/>
      <c r="CH163"/>
      <c r="CI163"/>
      <c r="CJ163"/>
      <c r="CK163"/>
      <c r="CL163"/>
      <c r="CM163"/>
      <c r="CN163"/>
      <c r="CO163"/>
      <c r="CP163"/>
      <c r="CQ163"/>
      <c r="CR163"/>
      <c r="CS163"/>
      <c r="CT163"/>
      <c r="CU163"/>
      <c r="CV163"/>
      <c r="CW163"/>
      <c r="CX163"/>
      <c r="CY163"/>
    </row>
    <row r="164" spans="3:103" s="1" customFormat="1" ht="15.75">
      <c r="C164" s="129"/>
      <c r="D164" s="125" t="s">
        <v>102</v>
      </c>
      <c r="E164" s="125"/>
      <c r="F164" s="181">
        <v>5</v>
      </c>
      <c r="G164" s="152"/>
      <c r="H164" s="152"/>
      <c r="I164" s="152"/>
      <c r="J164" s="152"/>
      <c r="K164" s="152"/>
      <c r="L164" s="269"/>
      <c r="M164" s="274"/>
      <c r="N164" s="260"/>
      <c r="O164" s="260"/>
      <c r="P164" s="260"/>
      <c r="Q164" s="260"/>
      <c r="R164" s="260"/>
      <c r="S164" s="122"/>
      <c r="V164" s="59"/>
      <c r="W164" s="73" t="s">
        <v>37</v>
      </c>
      <c r="X164" s="74"/>
      <c r="Y164" s="77"/>
      <c r="Z164" s="79"/>
      <c r="AA164" s="79"/>
      <c r="AB164" s="79"/>
      <c r="AC164" s="79"/>
      <c r="AD164" s="79"/>
      <c r="AE164" s="79"/>
      <c r="AF164" s="79"/>
      <c r="AG164" s="76"/>
      <c r="AJ164" s="74"/>
      <c r="AK164" s="248"/>
      <c r="AM164" s="285"/>
      <c r="AO164" s="277"/>
      <c r="AP164" s="245"/>
      <c r="CE164"/>
      <c r="CF164"/>
      <c r="CG164"/>
      <c r="CH164"/>
      <c r="CI164"/>
      <c r="CJ164"/>
      <c r="CK164"/>
      <c r="CL164"/>
      <c r="CM164"/>
      <c r="CN164"/>
      <c r="CO164"/>
      <c r="CP164"/>
      <c r="CQ164"/>
      <c r="CR164"/>
      <c r="CS164"/>
      <c r="CT164"/>
      <c r="CU164"/>
      <c r="CV164"/>
      <c r="CW164"/>
      <c r="CX164"/>
      <c r="CY164"/>
    </row>
    <row r="165" spans="3:103" s="1" customFormat="1" ht="15.75">
      <c r="C165" s="128"/>
      <c r="D165" s="125" t="s">
        <v>103</v>
      </c>
      <c r="E165" s="125"/>
      <c r="F165" s="181">
        <v>8</v>
      </c>
      <c r="G165" s="151"/>
      <c r="H165" s="151"/>
      <c r="I165" s="151"/>
      <c r="J165" s="151"/>
      <c r="K165" s="151"/>
      <c r="L165" s="268"/>
      <c r="M165" s="274"/>
      <c r="N165" s="252"/>
      <c r="O165" s="252"/>
      <c r="P165" s="252"/>
      <c r="Q165" s="252"/>
      <c r="R165" s="252"/>
      <c r="S165" s="57"/>
      <c r="V165" s="59"/>
      <c r="W165" s="73" t="s">
        <v>38</v>
      </c>
      <c r="X165" s="74"/>
      <c r="Y165" s="77"/>
      <c r="Z165" s="80"/>
      <c r="AA165" s="80"/>
      <c r="AB165" s="80"/>
      <c r="AC165" s="80"/>
      <c r="AD165" s="80"/>
      <c r="AE165" s="80"/>
      <c r="AF165" s="80"/>
      <c r="AG165" s="74"/>
      <c r="AJ165" s="74"/>
      <c r="AK165" s="248"/>
      <c r="AM165" s="285"/>
      <c r="AO165" s="277"/>
      <c r="AP165" s="245"/>
      <c r="CE165"/>
      <c r="CF165"/>
      <c r="CG165"/>
      <c r="CH165"/>
      <c r="CI165"/>
      <c r="CJ165"/>
      <c r="CK165"/>
      <c r="CL165"/>
      <c r="CM165"/>
      <c r="CN165"/>
      <c r="CO165"/>
      <c r="CP165"/>
      <c r="CQ165"/>
      <c r="CR165"/>
      <c r="CS165"/>
      <c r="CT165"/>
      <c r="CU165"/>
      <c r="CV165"/>
      <c r="CW165"/>
      <c r="CX165"/>
      <c r="CY165"/>
    </row>
    <row r="166" spans="1:103" s="1" customFormat="1" ht="16.5" thickBot="1">
      <c r="A166" s="56"/>
      <c r="C166" s="234"/>
      <c r="D166" s="235" t="s">
        <v>104</v>
      </c>
      <c r="E166" s="235"/>
      <c r="F166" s="236">
        <v>9</v>
      </c>
      <c r="G166" s="151"/>
      <c r="H166" s="151"/>
      <c r="I166" s="151"/>
      <c r="J166" s="151"/>
      <c r="K166" s="151"/>
      <c r="L166" s="268"/>
      <c r="M166" s="274"/>
      <c r="N166" s="252"/>
      <c r="O166" s="252"/>
      <c r="P166" s="252"/>
      <c r="Q166" s="252"/>
      <c r="R166" s="252"/>
      <c r="S166" s="57"/>
      <c r="V166" s="59"/>
      <c r="W166" s="73" t="s">
        <v>39</v>
      </c>
      <c r="X166" s="74"/>
      <c r="Y166" s="77"/>
      <c r="Z166" s="80"/>
      <c r="AA166" s="80"/>
      <c r="AB166" s="80"/>
      <c r="AC166" s="80"/>
      <c r="AD166" s="80"/>
      <c r="AE166" s="80"/>
      <c r="AF166" s="80"/>
      <c r="AG166" s="74"/>
      <c r="AJ166" s="74"/>
      <c r="AK166" s="248"/>
      <c r="AM166" s="285"/>
      <c r="AO166" s="277"/>
      <c r="AP166" s="245"/>
      <c r="CE166"/>
      <c r="CF166"/>
      <c r="CG166"/>
      <c r="CH166"/>
      <c r="CI166"/>
      <c r="CJ166"/>
      <c r="CK166"/>
      <c r="CL166"/>
      <c r="CM166"/>
      <c r="CN166"/>
      <c r="CO166"/>
      <c r="CP166"/>
      <c r="CQ166"/>
      <c r="CR166"/>
      <c r="CS166"/>
      <c r="CT166"/>
      <c r="CU166"/>
      <c r="CV166"/>
      <c r="CW166"/>
      <c r="CX166"/>
      <c r="CY166"/>
    </row>
    <row r="167" spans="3:103" s="1" customFormat="1" ht="15">
      <c r="C167" s="57"/>
      <c r="D167" s="57"/>
      <c r="E167" s="57"/>
      <c r="F167" s="140"/>
      <c r="G167" s="153"/>
      <c r="H167" s="153"/>
      <c r="I167" s="153"/>
      <c r="J167" s="153"/>
      <c r="K167" s="153"/>
      <c r="L167" s="252"/>
      <c r="M167" s="252"/>
      <c r="N167" s="252"/>
      <c r="O167" s="252"/>
      <c r="P167" s="252"/>
      <c r="Q167" s="252"/>
      <c r="R167" s="252"/>
      <c r="S167" s="57"/>
      <c r="V167" s="59"/>
      <c r="W167" s="73" t="s">
        <v>40</v>
      </c>
      <c r="X167" s="74"/>
      <c r="Y167" s="77"/>
      <c r="Z167" s="80"/>
      <c r="AA167" s="80"/>
      <c r="AB167" s="80"/>
      <c r="AC167" s="80"/>
      <c r="AD167" s="80"/>
      <c r="AE167" s="80"/>
      <c r="AF167" s="80"/>
      <c r="AG167" s="74"/>
      <c r="AJ167" s="74"/>
      <c r="AK167" s="248"/>
      <c r="AM167" s="285"/>
      <c r="AO167" s="277"/>
      <c r="AP167" s="245"/>
      <c r="CE167"/>
      <c r="CF167"/>
      <c r="CG167"/>
      <c r="CH167"/>
      <c r="CI167"/>
      <c r="CJ167"/>
      <c r="CK167"/>
      <c r="CL167"/>
      <c r="CM167"/>
      <c r="CN167"/>
      <c r="CO167"/>
      <c r="CP167"/>
      <c r="CQ167"/>
      <c r="CR167"/>
      <c r="CS167"/>
      <c r="CT167"/>
      <c r="CU167"/>
      <c r="CV167"/>
      <c r="CW167"/>
      <c r="CX167"/>
      <c r="CY167"/>
    </row>
    <row r="168" spans="1:103" s="51" customFormat="1" ht="16.5" thickBot="1">
      <c r="A168" s="1"/>
      <c r="B168" s="1"/>
      <c r="C168" s="57"/>
      <c r="D168" s="57"/>
      <c r="E168" s="57"/>
      <c r="F168" s="140"/>
      <c r="G168" s="153"/>
      <c r="H168" s="153"/>
      <c r="I168" s="153"/>
      <c r="J168" s="153"/>
      <c r="K168" s="153"/>
      <c r="L168" s="252"/>
      <c r="M168" s="252"/>
      <c r="N168" s="252"/>
      <c r="O168" s="252"/>
      <c r="P168" s="252"/>
      <c r="Q168" s="252"/>
      <c r="R168" s="252"/>
      <c r="S168" s="57"/>
      <c r="T168" s="1"/>
      <c r="U168" s="1"/>
      <c r="V168" s="59"/>
      <c r="W168" s="73" t="s">
        <v>223</v>
      </c>
      <c r="X168" s="74"/>
      <c r="Y168" s="77"/>
      <c r="Z168" s="80"/>
      <c r="AA168" s="80"/>
      <c r="AB168" s="80"/>
      <c r="AC168" s="80"/>
      <c r="AD168" s="80"/>
      <c r="AE168" s="80"/>
      <c r="AF168" s="80"/>
      <c r="AG168" s="74"/>
      <c r="AJ168" s="82"/>
      <c r="AK168" s="249"/>
      <c r="AM168" s="286"/>
      <c r="AO168" s="277"/>
      <c r="AP168" s="245"/>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c r="CF168"/>
      <c r="CG168"/>
      <c r="CH168"/>
      <c r="CI168"/>
      <c r="CJ168"/>
      <c r="CK168"/>
      <c r="CL168"/>
      <c r="CM168"/>
      <c r="CN168"/>
      <c r="CO168"/>
      <c r="CP168"/>
      <c r="CQ168"/>
      <c r="CR168"/>
      <c r="CS168"/>
      <c r="CT168"/>
      <c r="CU168"/>
      <c r="CV168"/>
      <c r="CW168"/>
      <c r="CX168"/>
      <c r="CY168"/>
    </row>
    <row r="169" spans="1:82" ht="16.5" thickBot="1">
      <c r="A169" s="1"/>
      <c r="B169" s="1"/>
      <c r="C169" s="57"/>
      <c r="D169" s="57"/>
      <c r="E169" s="57"/>
      <c r="F169" s="140"/>
      <c r="G169" s="153"/>
      <c r="H169" s="153"/>
      <c r="I169" s="153"/>
      <c r="J169" s="153"/>
      <c r="K169" s="153"/>
      <c r="L169" s="252"/>
      <c r="M169" s="252"/>
      <c r="N169" s="252"/>
      <c r="O169" s="252"/>
      <c r="P169" s="252"/>
      <c r="Q169" s="252"/>
      <c r="R169" s="252"/>
      <c r="S169" s="57"/>
      <c r="T169" s="1"/>
      <c r="U169" s="1"/>
      <c r="V169" s="59"/>
      <c r="W169" s="81" t="s">
        <v>41</v>
      </c>
      <c r="X169" s="82"/>
      <c r="Y169" s="83"/>
      <c r="Z169" s="84"/>
      <c r="AA169" s="84"/>
      <c r="AB169" s="84"/>
      <c r="AC169" s="84"/>
      <c r="AD169" s="84"/>
      <c r="AE169" s="84"/>
      <c r="AF169" s="84"/>
      <c r="AG169" s="82"/>
      <c r="AH169" s="1"/>
      <c r="AI169" s="1"/>
      <c r="AJ169" s="1"/>
      <c r="AK169" s="1"/>
      <c r="AL169" s="1"/>
      <c r="AM169" s="285"/>
      <c r="AN169" s="1"/>
      <c r="AO169" s="297"/>
      <c r="AP169" s="38"/>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row>
    <row r="170" spans="1:41" ht="15.75">
      <c r="A170" s="1"/>
      <c r="B170" s="1"/>
      <c r="C170" s="57"/>
      <c r="D170" s="57"/>
      <c r="E170" s="57"/>
      <c r="F170" s="140"/>
      <c r="G170" s="153"/>
      <c r="H170" s="153"/>
      <c r="I170" s="153"/>
      <c r="J170" s="153"/>
      <c r="K170" s="153"/>
      <c r="L170" s="252"/>
      <c r="M170" s="252"/>
      <c r="N170" s="275"/>
      <c r="O170" s="275"/>
      <c r="P170" s="52"/>
      <c r="Q170" s="52"/>
      <c r="R170" s="52"/>
      <c r="S170" s="51"/>
      <c r="T170" s="51"/>
      <c r="U170" s="51"/>
      <c r="V170" s="54"/>
      <c r="W170" s="51"/>
      <c r="X170" s="51"/>
      <c r="Y170" s="51"/>
      <c r="Z170" s="51"/>
      <c r="AA170" s="51"/>
      <c r="AB170" s="51"/>
      <c r="AC170" s="51"/>
      <c r="AD170" s="51"/>
      <c r="AE170" s="51"/>
      <c r="AF170" s="51"/>
      <c r="AG170" s="51"/>
      <c r="AH170" s="51"/>
      <c r="AI170" s="51"/>
      <c r="AJ170" s="51"/>
      <c r="AK170" s="51"/>
      <c r="AL170" s="51"/>
      <c r="AM170" s="51"/>
      <c r="AN170" s="51"/>
      <c r="AO170" s="297"/>
    </row>
    <row r="171" spans="1:22" ht="15">
      <c r="A171" s="1"/>
      <c r="B171" s="1"/>
      <c r="C171" s="57"/>
      <c r="D171" s="57"/>
      <c r="E171" s="57"/>
      <c r="F171" s="140"/>
      <c r="G171" s="153"/>
      <c r="H171" s="153"/>
      <c r="I171" s="153"/>
      <c r="J171" s="153"/>
      <c r="K171" s="153"/>
      <c r="L171" s="252"/>
      <c r="M171" s="252"/>
      <c r="N171" s="276"/>
      <c r="O171" s="276"/>
      <c r="S171" s="5"/>
      <c r="T171" s="253"/>
      <c r="U171" s="253"/>
      <c r="V171" s="253"/>
    </row>
    <row r="172" spans="1:41" ht="15.75">
      <c r="A172" s="1"/>
      <c r="B172" s="51"/>
      <c r="C172" s="51"/>
      <c r="D172" s="51"/>
      <c r="E172" s="51"/>
      <c r="F172" s="136"/>
      <c r="G172" s="150"/>
      <c r="H172" s="150"/>
      <c r="I172" s="150"/>
      <c r="J172" s="150"/>
      <c r="K172" s="150"/>
      <c r="L172" s="52"/>
      <c r="M172" s="52"/>
      <c r="S172" s="5"/>
      <c r="T172" s="253"/>
      <c r="U172" s="253"/>
      <c r="V172" s="253"/>
      <c r="AB172" s="68"/>
      <c r="AC172" s="68"/>
      <c r="AD172" s="68"/>
      <c r="AE172" s="68"/>
      <c r="AF172" s="68"/>
      <c r="AG172" s="68"/>
      <c r="AH172" s="68"/>
      <c r="AI172" s="68"/>
      <c r="AJ172" s="68"/>
      <c r="AK172" s="68"/>
      <c r="AL172" s="68"/>
      <c r="AM172" s="68"/>
      <c r="AN172" s="68"/>
      <c r="AO172" s="298"/>
    </row>
    <row r="173" spans="1:41" ht="15.75">
      <c r="A173" s="51"/>
      <c r="S173" s="5"/>
      <c r="T173" s="253"/>
      <c r="U173" s="253"/>
      <c r="V173" s="253"/>
      <c r="AN173" s="5"/>
      <c r="AO173" s="299"/>
    </row>
    <row r="174" spans="19:41" ht="15">
      <c r="S174" s="5"/>
      <c r="T174" s="253"/>
      <c r="U174" s="253"/>
      <c r="V174" s="253"/>
      <c r="AN174" s="5"/>
      <c r="AO174" s="300"/>
    </row>
    <row r="175" spans="14:41" ht="15">
      <c r="N175" s="254"/>
      <c r="O175" s="255"/>
      <c r="P175" s="255"/>
      <c r="Q175" s="255"/>
      <c r="R175" s="255"/>
      <c r="S175" s="5"/>
      <c r="T175" s="253"/>
      <c r="U175" s="253"/>
      <c r="V175" s="253"/>
      <c r="AN175" s="5"/>
      <c r="AO175" s="300"/>
    </row>
    <row r="176" spans="6:41" ht="15">
      <c r="F176" s="142"/>
      <c r="G176" s="155"/>
      <c r="H176" s="155"/>
      <c r="I176" s="155"/>
      <c r="L176" s="256"/>
      <c r="M176" s="256"/>
      <c r="N176" s="254"/>
      <c r="O176" s="255"/>
      <c r="P176" s="255"/>
      <c r="Q176" s="255"/>
      <c r="R176" s="255"/>
      <c r="S176" s="5"/>
      <c r="T176" s="253"/>
      <c r="U176" s="253"/>
      <c r="V176" s="253"/>
      <c r="AN176" s="5"/>
      <c r="AO176" s="300"/>
    </row>
    <row r="177" spans="1:41" ht="15">
      <c r="A177" s="130"/>
      <c r="F177" s="142"/>
      <c r="G177" s="156"/>
      <c r="L177" s="254"/>
      <c r="M177" s="255"/>
      <c r="N177" s="254"/>
      <c r="O177" s="255"/>
      <c r="P177" s="255"/>
      <c r="Q177" s="255"/>
      <c r="R177" s="255"/>
      <c r="S177" s="5"/>
      <c r="T177" s="253"/>
      <c r="U177" s="253"/>
      <c r="V177" s="253"/>
      <c r="AN177" s="5"/>
      <c r="AO177" s="300"/>
    </row>
    <row r="178" spans="1:41" ht="15">
      <c r="A178" s="130"/>
      <c r="F178" s="142"/>
      <c r="G178" s="156"/>
      <c r="L178" s="254"/>
      <c r="M178" s="255"/>
      <c r="N178" s="254"/>
      <c r="O178" s="255"/>
      <c r="P178" s="255"/>
      <c r="Q178" s="255"/>
      <c r="R178" s="255"/>
      <c r="S178" s="5"/>
      <c r="T178" s="253"/>
      <c r="U178" s="253"/>
      <c r="V178" s="253"/>
      <c r="AN178" s="5"/>
      <c r="AO178" s="300"/>
    </row>
    <row r="179" spans="1:41" ht="15">
      <c r="A179" s="130"/>
      <c r="F179" s="142"/>
      <c r="G179" s="156"/>
      <c r="L179" s="254"/>
      <c r="M179" s="255"/>
      <c r="N179" s="254"/>
      <c r="O179" s="255"/>
      <c r="P179" s="255"/>
      <c r="Q179" s="255"/>
      <c r="R179" s="255"/>
      <c r="S179" s="5"/>
      <c r="T179" s="253"/>
      <c r="U179" s="253"/>
      <c r="V179" s="253"/>
      <c r="AN179" s="5"/>
      <c r="AO179" s="300"/>
    </row>
    <row r="180" spans="1:41" ht="15">
      <c r="A180" s="130"/>
      <c r="F180" s="142"/>
      <c r="G180" s="156"/>
      <c r="L180" s="254"/>
      <c r="M180" s="255"/>
      <c r="N180" s="254"/>
      <c r="O180" s="255"/>
      <c r="P180" s="255"/>
      <c r="Q180" s="255"/>
      <c r="R180" s="255"/>
      <c r="S180" s="5"/>
      <c r="T180" s="253"/>
      <c r="U180" s="253"/>
      <c r="V180" s="253"/>
      <c r="AN180" s="5"/>
      <c r="AO180" s="300"/>
    </row>
    <row r="181" spans="1:41" ht="15">
      <c r="A181" s="130"/>
      <c r="F181" s="142"/>
      <c r="G181" s="156"/>
      <c r="L181" s="254"/>
      <c r="M181" s="255"/>
      <c r="N181" s="254"/>
      <c r="O181" s="255"/>
      <c r="P181" s="255"/>
      <c r="Q181" s="255"/>
      <c r="R181" s="255"/>
      <c r="S181" s="5"/>
      <c r="T181" s="253"/>
      <c r="U181" s="253"/>
      <c r="V181" s="253"/>
      <c r="AN181" s="5"/>
      <c r="AO181" s="300"/>
    </row>
    <row r="182" spans="1:41" ht="15">
      <c r="A182" s="130"/>
      <c r="F182" s="142"/>
      <c r="G182" s="156"/>
      <c r="L182" s="254"/>
      <c r="M182" s="255"/>
      <c r="N182" s="254"/>
      <c r="O182" s="255"/>
      <c r="P182" s="255"/>
      <c r="Q182" s="255"/>
      <c r="R182" s="255"/>
      <c r="S182" s="5"/>
      <c r="T182" s="253"/>
      <c r="U182" s="253"/>
      <c r="V182" s="253"/>
      <c r="AN182" s="5"/>
      <c r="AO182" s="300"/>
    </row>
    <row r="183" spans="1:41" ht="15">
      <c r="A183" s="130"/>
      <c r="F183" s="142"/>
      <c r="G183" s="156"/>
      <c r="L183" s="254"/>
      <c r="M183" s="255"/>
      <c r="N183" s="254"/>
      <c r="O183" s="255"/>
      <c r="P183" s="255"/>
      <c r="Q183" s="255"/>
      <c r="R183" s="255"/>
      <c r="S183" s="5"/>
      <c r="T183" s="253"/>
      <c r="U183" s="253"/>
      <c r="V183" s="253"/>
      <c r="AN183" s="5"/>
      <c r="AO183" s="299"/>
    </row>
    <row r="184" spans="1:41" ht="15">
      <c r="A184" s="130"/>
      <c r="F184" s="142"/>
      <c r="G184" s="156"/>
      <c r="L184" s="254"/>
      <c r="M184" s="255"/>
      <c r="S184" s="5"/>
      <c r="T184" s="253"/>
      <c r="U184" s="253"/>
      <c r="V184" s="253"/>
      <c r="AN184" s="96"/>
      <c r="AO184" s="300"/>
    </row>
    <row r="185" spans="1:22" ht="15">
      <c r="A185" s="130"/>
      <c r="F185" s="142"/>
      <c r="G185" s="156"/>
      <c r="L185" s="254"/>
      <c r="M185" s="255"/>
      <c r="S185" s="5"/>
      <c r="T185" s="253"/>
      <c r="U185" s="253"/>
      <c r="V185" s="253"/>
    </row>
    <row r="186" spans="1:22" ht="15">
      <c r="A186" s="130"/>
      <c r="S186" s="5"/>
      <c r="T186" s="253"/>
      <c r="U186" s="253"/>
      <c r="V186" s="253"/>
    </row>
    <row r="187" spans="19:22" ht="15">
      <c r="S187" s="5"/>
      <c r="T187" s="253"/>
      <c r="U187" s="253"/>
      <c r="V187" s="253"/>
    </row>
  </sheetData>
  <sheetProtection formatCells="0" formatColumns="0" formatRows="0" insertColumns="0" insertRows="0" insertHyperlinks="0" deleteColumns="0" deleteRows="0" sort="0" autoFilter="0" pivotTables="0"/>
  <conditionalFormatting sqref="AP31:CD31 AP66:CD66">
    <cfRule type="expression" priority="1" dxfId="0" stopIfTrue="1">
      <formula>AND(#REF!&lt;AQ$8,#REF!&gt;=AP$8,#REF!&lt;&gt;"A")</formula>
    </cfRule>
    <cfRule type="expression" priority="2" dxfId="1" stopIfTrue="1">
      <formula>AND(#REF!&lt;AQ$8,#REF!&gt;=AP$8,#REF!="A")</formula>
    </cfRule>
  </conditionalFormatting>
  <conditionalFormatting sqref="AP10:CD22 AP24:CD25">
    <cfRule type="expression" priority="3" dxfId="0" stopIfTrue="1">
      <formula>AND($L10&lt;AQ$8,$M10&gt;=AP$8,$S10&lt;&gt;"A")</formula>
    </cfRule>
    <cfRule type="expression" priority="4" dxfId="1" stopIfTrue="1">
      <formula>AND($L10&lt;AQ$8,$M10&gt;=AP$8,$S10="A")</formula>
    </cfRule>
  </conditionalFormatting>
  <conditionalFormatting sqref="AP26:CD26">
    <cfRule type="expression" priority="5" dxfId="0" stopIfTrue="1">
      <formula>AND($L25&lt;AQ$8,$M25&gt;=AP$8,$S25&lt;&gt;"A")</formula>
    </cfRule>
    <cfRule type="expression" priority="6" dxfId="1" stopIfTrue="1">
      <formula>AND($L25&lt;AQ$8,$M25&gt;=AP$8,$S25="A")</formula>
    </cfRule>
  </conditionalFormatting>
  <conditionalFormatting sqref="AP23:CD23">
    <cfRule type="expression" priority="7" dxfId="0" stopIfTrue="1">
      <formula>AND($L26&lt;AQ$8,$M26&gt;=AP$8,$S26&lt;&gt;"A")</formula>
    </cfRule>
    <cfRule type="expression" priority="8" dxfId="1" stopIfTrue="1">
      <formula>AND($L26&lt;AQ$8,$M26&gt;=AP$8,$S26="A")</formula>
    </cfRule>
  </conditionalFormatting>
  <conditionalFormatting sqref="AP27:CD30 AP32:CD39 AP42:CD47 AP50:CD65 AP67:CD153">
    <cfRule type="expression" priority="9" dxfId="0" stopIfTrue="1">
      <formula>AND($L28&lt;AQ$8,$M28&gt;=AP$8,$S28&lt;&gt;"A")</formula>
    </cfRule>
    <cfRule type="expression" priority="10" dxfId="1" stopIfTrue="1">
      <formula>AND($L28&lt;AQ$8,$M28&gt;=AP$8,$S28="A")</formula>
    </cfRule>
  </conditionalFormatting>
  <conditionalFormatting sqref="AP40:CD41 AP48:CD49">
    <cfRule type="expression" priority="11" dxfId="0" stopIfTrue="1">
      <formula>AND($L42&lt;AQ$8,$M42&gt;=AP$8,$S42&lt;&gt;"A")</formula>
    </cfRule>
    <cfRule type="expression" priority="12" dxfId="1" stopIfTrue="1">
      <formula>AND($L42&lt;AQ$8,$M42&gt;=AP$8,$S42="A")</formula>
    </cfRule>
  </conditionalFormatting>
  <printOptions gridLines="1"/>
  <pageMargins left="0.21" right="0.2" top="0.33" bottom="0.41" header="0.33" footer="0.17"/>
  <pageSetup fitToHeight="2" horizontalDpi="600" verticalDpi="600" orientation="landscape" scale="70"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U61"/>
  <sheetViews>
    <sheetView zoomScale="75" zoomScaleNormal="75" workbookViewId="0" topLeftCell="A1">
      <selection activeCell="K21" sqref="K21:M21"/>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 1170</v>
      </c>
      <c r="B1" s="6"/>
      <c r="F1" s="6"/>
      <c r="G1" s="6"/>
      <c r="I1" s="7"/>
    </row>
    <row r="2" spans="1:9" ht="18" customHeight="1">
      <c r="A2" s="6" t="str">
        <f>+'Tab B Cost &amp; Schedule Estimate'!B2</f>
        <v>Job Number: 1001</v>
      </c>
      <c r="B2" s="6"/>
      <c r="F2" s="6"/>
      <c r="G2" s="6"/>
      <c r="I2" s="7"/>
    </row>
    <row r="3" spans="1:9" ht="18" customHeight="1">
      <c r="A3" s="6" t="str">
        <f>+'Tab B Cost &amp; Schedule Estimate'!B3</f>
        <v>Job Title: Center Stack Upgrade (CSU) PFCs</v>
      </c>
      <c r="B3" s="6"/>
      <c r="F3" s="6"/>
      <c r="G3" s="6"/>
      <c r="I3" s="7"/>
    </row>
    <row r="4" spans="1:9" ht="18" customHeight="1">
      <c r="A4" s="6" t="str">
        <f>+'Tab B Cost &amp; Schedule Estimate'!B4</f>
        <v>Job Manager: Kelsey Tresemer</v>
      </c>
      <c r="B4" s="6"/>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232" t="s">
        <v>211</v>
      </c>
      <c r="G9" s="4"/>
      <c r="H9" s="306"/>
      <c r="I9" s="306"/>
      <c r="J9" s="306"/>
      <c r="K9" s="306"/>
      <c r="L9" s="306"/>
      <c r="M9" s="306"/>
      <c r="N9" s="306"/>
      <c r="O9" s="306"/>
      <c r="P9" s="306"/>
      <c r="Q9" s="306"/>
    </row>
    <row r="10" spans="4:7" s="1" customFormat="1" ht="12.75">
      <c r="D10" s="4"/>
      <c r="E10" s="4"/>
      <c r="F10" s="4"/>
      <c r="G10" s="15"/>
    </row>
    <row r="11" spans="2:17" s="1" customFormat="1" ht="44.25" customHeight="1">
      <c r="B11" s="1" t="s">
        <v>6</v>
      </c>
      <c r="D11" s="4"/>
      <c r="E11" s="232" t="s">
        <v>211</v>
      </c>
      <c r="F11" s="4"/>
      <c r="G11" s="4"/>
      <c r="H11" s="303"/>
      <c r="I11" s="303"/>
      <c r="J11" s="303"/>
      <c r="K11" s="303"/>
      <c r="L11" s="303"/>
      <c r="M11" s="303"/>
      <c r="N11" s="303"/>
      <c r="O11" s="303"/>
      <c r="P11" s="303"/>
      <c r="Q11" s="30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60" customFormat="1" ht="12.75">
      <c r="F15" s="61"/>
      <c r="G15" s="61"/>
      <c r="N15" s="304" t="s">
        <v>16</v>
      </c>
      <c r="O15" s="304"/>
      <c r="P15" s="62" t="s">
        <v>17</v>
      </c>
      <c r="Q15" s="63"/>
    </row>
    <row r="16" spans="1:99" s="64" customFormat="1" ht="25.5">
      <c r="A16" s="88"/>
      <c r="B16" s="305" t="s">
        <v>18</v>
      </c>
      <c r="C16" s="305"/>
      <c r="D16" s="305"/>
      <c r="E16" s="305"/>
      <c r="F16" s="305"/>
      <c r="G16" s="89" t="s">
        <v>19</v>
      </c>
      <c r="H16" s="305" t="s">
        <v>20</v>
      </c>
      <c r="I16" s="305"/>
      <c r="J16" s="305"/>
      <c r="K16" s="305" t="s">
        <v>21</v>
      </c>
      <c r="L16" s="305"/>
      <c r="M16" s="305"/>
      <c r="N16" s="88" t="s">
        <v>87</v>
      </c>
      <c r="O16" s="88" t="s">
        <v>88</v>
      </c>
      <c r="P16" s="89" t="s">
        <v>89</v>
      </c>
      <c r="Q16" s="89" t="s">
        <v>90</v>
      </c>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row>
    <row r="17" spans="1:17" s="88" customFormat="1" ht="36.75" customHeight="1">
      <c r="A17" s="88">
        <v>1</v>
      </c>
      <c r="B17" s="302" t="s">
        <v>216</v>
      </c>
      <c r="C17" s="302"/>
      <c r="D17" s="302"/>
      <c r="E17" s="302"/>
      <c r="F17" s="302"/>
      <c r="G17" s="89" t="s">
        <v>217</v>
      </c>
      <c r="H17" s="302" t="s">
        <v>218</v>
      </c>
      <c r="I17" s="302"/>
      <c r="J17" s="302"/>
      <c r="K17" s="302"/>
      <c r="L17" s="302"/>
      <c r="M17" s="302"/>
      <c r="N17" s="88" t="s">
        <v>211</v>
      </c>
      <c r="P17" s="89" t="s">
        <v>211</v>
      </c>
      <c r="Q17" s="89"/>
    </row>
    <row r="18" spans="1:17" s="88" customFormat="1" ht="36.75" customHeight="1">
      <c r="A18" s="88">
        <v>2</v>
      </c>
      <c r="B18" s="302" t="s">
        <v>219</v>
      </c>
      <c r="C18" s="302"/>
      <c r="D18" s="302"/>
      <c r="E18" s="302"/>
      <c r="F18" s="302"/>
      <c r="G18" s="89" t="s">
        <v>217</v>
      </c>
      <c r="H18" s="302" t="s">
        <v>218</v>
      </c>
      <c r="I18" s="302"/>
      <c r="J18" s="302"/>
      <c r="K18" s="302"/>
      <c r="L18" s="302"/>
      <c r="M18" s="302"/>
      <c r="N18" s="88" t="s">
        <v>211</v>
      </c>
      <c r="P18" s="89" t="s">
        <v>211</v>
      </c>
      <c r="Q18" s="89"/>
    </row>
    <row r="19" spans="1:16" s="88" customFormat="1" ht="36.75" customHeight="1">
      <c r="A19" s="88">
        <v>3</v>
      </c>
      <c r="B19" s="302" t="s">
        <v>220</v>
      </c>
      <c r="C19" s="302"/>
      <c r="D19" s="302"/>
      <c r="E19" s="302"/>
      <c r="F19" s="302"/>
      <c r="G19" s="89" t="s">
        <v>221</v>
      </c>
      <c r="H19" s="302" t="s">
        <v>222</v>
      </c>
      <c r="I19" s="302"/>
      <c r="J19" s="302"/>
      <c r="K19" s="302"/>
      <c r="L19" s="302"/>
      <c r="M19" s="302"/>
      <c r="N19" s="88" t="s">
        <v>211</v>
      </c>
      <c r="P19" s="89" t="s">
        <v>211</v>
      </c>
    </row>
    <row r="20" spans="1:17" s="88" customFormat="1" ht="36.75" customHeight="1">
      <c r="A20" s="88">
        <v>4</v>
      </c>
      <c r="B20" s="302"/>
      <c r="C20" s="302"/>
      <c r="D20" s="302"/>
      <c r="E20" s="302"/>
      <c r="F20" s="302"/>
      <c r="G20" s="89"/>
      <c r="H20" s="302"/>
      <c r="I20" s="302"/>
      <c r="J20" s="302"/>
      <c r="K20" s="302"/>
      <c r="L20" s="302"/>
      <c r="M20" s="302"/>
      <c r="P20" s="89"/>
      <c r="Q20" s="89"/>
    </row>
    <row r="21" spans="1:13" s="66" customFormat="1" ht="36.75" customHeight="1">
      <c r="A21" s="89">
        <v>5</v>
      </c>
      <c r="B21" s="302"/>
      <c r="C21" s="302"/>
      <c r="D21" s="302"/>
      <c r="E21" s="302"/>
      <c r="F21" s="302"/>
      <c r="G21" s="65"/>
      <c r="H21" s="302"/>
      <c r="I21" s="302"/>
      <c r="J21" s="302"/>
      <c r="K21" s="302"/>
      <c r="L21" s="302"/>
      <c r="M21" s="302"/>
    </row>
    <row r="22" spans="2:13" s="66" customFormat="1" ht="12.75">
      <c r="B22" s="302"/>
      <c r="C22" s="302"/>
      <c r="D22" s="302"/>
      <c r="E22" s="302"/>
      <c r="F22" s="302"/>
      <c r="G22" s="65"/>
      <c r="H22" s="302"/>
      <c r="I22" s="302"/>
      <c r="J22" s="302"/>
      <c r="K22" s="302"/>
      <c r="L22" s="302"/>
      <c r="M22" s="302"/>
    </row>
    <row r="23" spans="5:8" ht="12.75">
      <c r="E23" s="3"/>
      <c r="F23" s="3"/>
      <c r="G23" s="3"/>
      <c r="H23" s="3"/>
    </row>
    <row r="24" spans="1:8" s="1" customFormat="1" ht="12.75">
      <c r="A24" s="1" t="s">
        <v>14</v>
      </c>
      <c r="E24" s="4"/>
      <c r="F24" s="4"/>
      <c r="G24" s="4"/>
      <c r="H24" s="4"/>
    </row>
    <row r="25" spans="1:8" s="1" customFormat="1" ht="12.75">
      <c r="A25" s="115" t="s">
        <v>91</v>
      </c>
      <c r="B25" s="1" t="s">
        <v>22</v>
      </c>
      <c r="E25" s="4"/>
      <c r="F25" s="4"/>
      <c r="G25" s="4"/>
      <c r="H25" s="4"/>
    </row>
    <row r="26" spans="1:2" s="1" customFormat="1" ht="12.75">
      <c r="A26" s="115" t="s">
        <v>92</v>
      </c>
      <c r="B26" s="1" t="s">
        <v>23</v>
      </c>
    </row>
    <row r="27" s="1" customFormat="1" ht="12.75">
      <c r="B27" s="1" t="s">
        <v>24</v>
      </c>
    </row>
    <row r="28" spans="1:2" s="1" customFormat="1" ht="12.75">
      <c r="A28" s="115" t="s">
        <v>93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19" t="s">
        <v>120</v>
      </c>
      <c r="J32" s="1"/>
      <c r="K32" s="1"/>
      <c r="R32" s="1"/>
      <c r="S32" s="1"/>
      <c r="T32" s="1"/>
      <c r="U32" s="1"/>
      <c r="V32" s="1"/>
      <c r="W32" s="1"/>
      <c r="X32" s="1"/>
      <c r="Y32" s="1"/>
    </row>
    <row r="33" spans="5:25" ht="15">
      <c r="E33" s="3"/>
      <c r="F33" s="3"/>
      <c r="G33" s="3"/>
      <c r="H33" s="3"/>
      <c r="I33" s="30" t="s">
        <v>3</v>
      </c>
      <c r="J33" s="218"/>
      <c r="R33" s="1"/>
      <c r="S33" s="1"/>
      <c r="T33" s="1"/>
      <c r="U33" s="1"/>
      <c r="V33" s="1"/>
      <c r="W33" s="1"/>
      <c r="X33" s="1"/>
      <c r="Y33" s="1"/>
    </row>
    <row r="34" spans="5:25" ht="15">
      <c r="E34" s="3"/>
      <c r="F34" s="3"/>
      <c r="G34" s="3"/>
      <c r="H34" s="3"/>
      <c r="I34" s="30"/>
      <c r="J34" s="218" t="s">
        <v>121</v>
      </c>
      <c r="R34" s="1"/>
      <c r="S34" s="1"/>
      <c r="T34" s="1"/>
      <c r="U34" s="1"/>
      <c r="V34" s="1"/>
      <c r="W34" s="1"/>
      <c r="X34" s="1"/>
      <c r="Y34" s="1"/>
    </row>
    <row r="35" spans="5:25" ht="15">
      <c r="E35" s="3"/>
      <c r="F35" s="3"/>
      <c r="G35" s="3" t="s">
        <v>9</v>
      </c>
      <c r="H35" s="3"/>
      <c r="I35" s="30"/>
      <c r="J35" s="218" t="s">
        <v>122</v>
      </c>
      <c r="R35" s="1"/>
      <c r="S35" s="1"/>
      <c r="T35" s="1"/>
      <c r="U35" s="1"/>
      <c r="V35" s="1"/>
      <c r="W35" s="1"/>
      <c r="X35" s="1"/>
      <c r="Y35" s="1"/>
    </row>
    <row r="36" spans="5:10" ht="15">
      <c r="E36" s="3"/>
      <c r="F36" s="3"/>
      <c r="G36" s="3"/>
      <c r="H36" s="3"/>
      <c r="I36" s="30"/>
      <c r="J36" s="218" t="s">
        <v>123</v>
      </c>
    </row>
    <row r="37" spans="5:9" ht="15">
      <c r="E37" s="3"/>
      <c r="F37" s="3"/>
      <c r="G37" s="3"/>
      <c r="H37" s="3"/>
      <c r="I37" s="30" t="s">
        <v>4</v>
      </c>
    </row>
    <row r="38" spans="9:10" ht="15">
      <c r="I38" s="30"/>
      <c r="J38" t="s">
        <v>124</v>
      </c>
    </row>
    <row r="39" spans="9:10" ht="15">
      <c r="I39" s="30"/>
      <c r="J39" t="s">
        <v>125</v>
      </c>
    </row>
    <row r="40" spans="9:10" ht="15">
      <c r="I40" s="30"/>
      <c r="J40" t="s">
        <v>126</v>
      </c>
    </row>
    <row r="41" ht="15">
      <c r="I41" s="30" t="s">
        <v>5</v>
      </c>
    </row>
    <row r="42" spans="9:10" ht="15">
      <c r="I42" s="30"/>
      <c r="J42" t="s">
        <v>127</v>
      </c>
    </row>
    <row r="43" spans="9:10" ht="15">
      <c r="I43" s="30"/>
      <c r="J43" t="s">
        <v>128</v>
      </c>
    </row>
    <row r="44" spans="9:10" ht="15">
      <c r="I44" s="30"/>
      <c r="J44" t="s">
        <v>129</v>
      </c>
    </row>
    <row r="45" spans="9:10" ht="15">
      <c r="I45" s="30"/>
      <c r="J45" t="s">
        <v>130</v>
      </c>
    </row>
    <row r="46" spans="9:10" ht="15.75">
      <c r="I46" s="219"/>
      <c r="J46" s="30"/>
    </row>
    <row r="47" spans="9:10" ht="15.75">
      <c r="I47" s="219" t="s">
        <v>131</v>
      </c>
      <c r="J47" s="30"/>
    </row>
    <row r="48" ht="15">
      <c r="I48" s="30" t="s">
        <v>5</v>
      </c>
    </row>
    <row r="49" spans="9:10" ht="15">
      <c r="I49" s="30"/>
      <c r="J49" t="s">
        <v>132</v>
      </c>
    </row>
    <row r="50" spans="9:10" ht="15">
      <c r="I50" s="30"/>
      <c r="J50" t="s">
        <v>133</v>
      </c>
    </row>
    <row r="51" spans="9:10" ht="15">
      <c r="I51" s="30"/>
      <c r="J51" t="s">
        <v>134</v>
      </c>
    </row>
    <row r="52" spans="9:10" ht="15">
      <c r="I52" s="30"/>
      <c r="J52" t="s">
        <v>135</v>
      </c>
    </row>
    <row r="53" ht="15">
      <c r="I53" s="30" t="s">
        <v>4</v>
      </c>
    </row>
    <row r="54" spans="9:10" ht="15">
      <c r="I54" s="30"/>
      <c r="J54" t="s">
        <v>136</v>
      </c>
    </row>
    <row r="55" spans="9:10" ht="15">
      <c r="I55" s="30"/>
      <c r="J55" t="s">
        <v>137</v>
      </c>
    </row>
    <row r="56" spans="9:10" ht="15">
      <c r="I56" s="30"/>
      <c r="J56" t="s">
        <v>138</v>
      </c>
    </row>
    <row r="57" ht="15">
      <c r="I57" s="30" t="s">
        <v>3</v>
      </c>
    </row>
    <row r="58" spans="9:10" ht="15">
      <c r="I58" s="30"/>
      <c r="J58" t="s">
        <v>139</v>
      </c>
    </row>
    <row r="59" ht="12.75">
      <c r="J59" t="s">
        <v>140</v>
      </c>
    </row>
    <row r="60" ht="12.75">
      <c r="J60" t="s">
        <v>141</v>
      </c>
    </row>
    <row r="61" ht="12.75">
      <c r="J61" t="s">
        <v>142</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D30" sqref="D30"/>
    </sheetView>
  </sheetViews>
  <sheetFormatPr defaultColWidth="9.140625" defaultRowHeight="12.75"/>
  <cols>
    <col min="1" max="1" width="18.00390625" style="0" customWidth="1"/>
    <col min="2" max="2" width="13.57421875" style="0" customWidth="1"/>
    <col min="3" max="3" width="17.00390625" style="0" bestFit="1" customWidth="1"/>
    <col min="4" max="4" width="16.421875" style="0" bestFit="1" customWidth="1"/>
    <col min="5" max="5" width="3.57421875" style="0" customWidth="1"/>
    <col min="6" max="6" width="16.00390625" style="0" bestFit="1" customWidth="1"/>
    <col min="7" max="7" width="12.7109375" style="0" bestFit="1" customWidth="1"/>
    <col min="8" max="8" width="3.28125" style="0" customWidth="1"/>
    <col min="9" max="9" width="16.00390625" style="0" bestFit="1" customWidth="1"/>
    <col min="10" max="10" width="12.7109375" style="0" bestFit="1" customWidth="1"/>
  </cols>
  <sheetData>
    <row r="1" ht="12.75">
      <c r="A1" t="s">
        <v>163</v>
      </c>
    </row>
    <row r="4" ht="15.75">
      <c r="A4" s="10" t="s">
        <v>201</v>
      </c>
    </row>
    <row r="5" ht="12.75">
      <c r="A5" t="s">
        <v>164</v>
      </c>
    </row>
    <row r="7" spans="6:9" ht="12.75">
      <c r="F7" s="1" t="s">
        <v>165</v>
      </c>
      <c r="I7" s="1" t="s">
        <v>166</v>
      </c>
    </row>
    <row r="8" spans="2:10" ht="12.75">
      <c r="B8" t="s">
        <v>167</v>
      </c>
      <c r="C8" t="s">
        <v>168</v>
      </c>
      <c r="D8" t="s">
        <v>169</v>
      </c>
      <c r="F8" t="s">
        <v>170</v>
      </c>
      <c r="G8" t="s">
        <v>169</v>
      </c>
      <c r="I8" t="s">
        <v>171</v>
      </c>
      <c r="J8" t="s">
        <v>169</v>
      </c>
    </row>
    <row r="9" ht="12.75">
      <c r="A9" s="1" t="s">
        <v>172</v>
      </c>
    </row>
    <row r="10" spans="1:10" ht="12.75">
      <c r="A10" t="s">
        <v>173</v>
      </c>
      <c r="B10">
        <v>24</v>
      </c>
      <c r="C10" t="s">
        <v>174</v>
      </c>
      <c r="D10">
        <f>7*7*2*B10</f>
        <v>2352</v>
      </c>
      <c r="F10">
        <v>30</v>
      </c>
      <c r="G10">
        <f>7*7*2*F10</f>
        <v>2940</v>
      </c>
      <c r="I10">
        <f>F10+(0.1*F10)</f>
        <v>33</v>
      </c>
      <c r="J10">
        <f>7*7*2*I10</f>
        <v>3234</v>
      </c>
    </row>
    <row r="11" spans="1:10" ht="12.75">
      <c r="A11" t="s">
        <v>175</v>
      </c>
      <c r="B11">
        <v>72</v>
      </c>
      <c r="C11" t="s">
        <v>176</v>
      </c>
      <c r="D11">
        <f>4.5*4*B11</f>
        <v>1296</v>
      </c>
      <c r="F11">
        <v>87</v>
      </c>
      <c r="G11">
        <f>4.5*4*F11</f>
        <v>1566</v>
      </c>
      <c r="I11">
        <f aca="true" t="shared" si="0" ref="I11:I20">F11+(0.1*F11)</f>
        <v>95.7</v>
      </c>
      <c r="J11">
        <f>4.5*4*I11</f>
        <v>1722.6000000000001</v>
      </c>
    </row>
    <row r="12" spans="1:10" ht="12.75">
      <c r="A12" t="s">
        <v>177</v>
      </c>
      <c r="B12">
        <v>24</v>
      </c>
      <c r="C12" t="s">
        <v>178</v>
      </c>
      <c r="D12">
        <f>10*3.7*B12</f>
        <v>888</v>
      </c>
      <c r="F12">
        <v>30</v>
      </c>
      <c r="G12">
        <f>10*3.7*F12</f>
        <v>1110</v>
      </c>
      <c r="I12">
        <f t="shared" si="0"/>
        <v>33</v>
      </c>
      <c r="J12">
        <f>10*3.7*I12</f>
        <v>1221</v>
      </c>
    </row>
    <row r="14" ht="12.75">
      <c r="A14" s="1" t="s">
        <v>179</v>
      </c>
    </row>
    <row r="15" spans="1:10" ht="12.75">
      <c r="A15" t="s">
        <v>180</v>
      </c>
      <c r="B15">
        <v>360</v>
      </c>
      <c r="C15" t="s">
        <v>181</v>
      </c>
      <c r="D15">
        <f>B15*5.8*3.4*0.75</f>
        <v>5324.4</v>
      </c>
      <c r="F15">
        <v>430</v>
      </c>
      <c r="G15">
        <f>F15*5.8*3.4*0.75</f>
        <v>6359.700000000001</v>
      </c>
      <c r="I15">
        <f t="shared" si="0"/>
        <v>473</v>
      </c>
      <c r="J15">
        <f>I15*5.8*3.4*0.75</f>
        <v>6995.67</v>
      </c>
    </row>
    <row r="17" ht="12.75">
      <c r="A17" s="1" t="s">
        <v>182</v>
      </c>
    </row>
    <row r="18" spans="1:10" ht="12.75">
      <c r="A18" t="s">
        <v>173</v>
      </c>
      <c r="B18">
        <v>24</v>
      </c>
      <c r="C18" t="s">
        <v>174</v>
      </c>
      <c r="D18">
        <f>7*7*2*B18</f>
        <v>2352</v>
      </c>
      <c r="F18">
        <v>30</v>
      </c>
      <c r="G18">
        <f>7*7*2*F18</f>
        <v>2940</v>
      </c>
      <c r="I18">
        <f t="shared" si="0"/>
        <v>33</v>
      </c>
      <c r="J18">
        <f>7*7*2*I18</f>
        <v>3234</v>
      </c>
    </row>
    <row r="19" spans="1:10" ht="12.75">
      <c r="A19" t="s">
        <v>175</v>
      </c>
      <c r="B19">
        <v>72</v>
      </c>
      <c r="C19" t="s">
        <v>176</v>
      </c>
      <c r="D19">
        <f>4.5*4*B19</f>
        <v>1296</v>
      </c>
      <c r="F19">
        <v>87</v>
      </c>
      <c r="G19">
        <f>4.5*4*F19</f>
        <v>1566</v>
      </c>
      <c r="I19">
        <f t="shared" si="0"/>
        <v>95.7</v>
      </c>
      <c r="J19">
        <f>4.5*4*I19</f>
        <v>1722.6000000000001</v>
      </c>
    </row>
    <row r="20" spans="1:10" ht="12.75">
      <c r="A20" t="s">
        <v>177</v>
      </c>
      <c r="B20">
        <v>24</v>
      </c>
      <c r="C20" t="s">
        <v>178</v>
      </c>
      <c r="D20">
        <f>10*3.7*B20</f>
        <v>888</v>
      </c>
      <c r="F20">
        <v>30</v>
      </c>
      <c r="G20">
        <f>10*3.7*F20</f>
        <v>1110</v>
      </c>
      <c r="I20">
        <f t="shared" si="0"/>
        <v>33</v>
      </c>
      <c r="J20">
        <f>10*3.7*I20</f>
        <v>1221</v>
      </c>
    </row>
    <row r="22" spans="1:10" ht="12.75">
      <c r="A22" t="s">
        <v>183</v>
      </c>
      <c r="B22">
        <f>SUM(B10:B20)</f>
        <v>600</v>
      </c>
      <c r="D22">
        <f>SUM(D10:D20)</f>
        <v>14396.4</v>
      </c>
      <c r="F22">
        <f>SUM(F10:F20)</f>
        <v>724</v>
      </c>
      <c r="G22">
        <f>SUM(G10:G20)</f>
        <v>17591.7</v>
      </c>
      <c r="I22">
        <f>SUM(I10:I20)</f>
        <v>796.4000000000001</v>
      </c>
      <c r="J22">
        <f>SUM(J10:J20)</f>
        <v>19350.87</v>
      </c>
    </row>
    <row r="23" ht="12.75">
      <c r="B23" s="223"/>
    </row>
    <row r="24" ht="12.75">
      <c r="A24" s="223"/>
    </row>
    <row r="26" spans="3:7" ht="12.75">
      <c r="C26" t="s">
        <v>184</v>
      </c>
      <c r="D26" t="s">
        <v>185</v>
      </c>
      <c r="F26" t="s">
        <v>186</v>
      </c>
      <c r="G26" t="s">
        <v>187</v>
      </c>
    </row>
    <row r="27" spans="1:7" ht="12.75">
      <c r="A27" t="s">
        <v>188</v>
      </c>
      <c r="C27">
        <f>SUM(J10:J11,J19:J20)</f>
        <v>7900.200000000001</v>
      </c>
      <c r="D27">
        <f>C27*16.387064</f>
        <v>129461.08301280001</v>
      </c>
      <c r="F27">
        <v>2.7</v>
      </c>
      <c r="G27" s="224">
        <f>D27*F27*0.00220462262</f>
        <v>770.614646453235</v>
      </c>
    </row>
    <row r="28" spans="1:7" ht="12.75">
      <c r="A28" t="s">
        <v>189</v>
      </c>
      <c r="C28">
        <f>SUM(J12:J18)</f>
        <v>11450.67</v>
      </c>
      <c r="D28">
        <f>C28*16.387064</f>
        <v>187642.86213288</v>
      </c>
      <c r="F28">
        <v>1.45</v>
      </c>
      <c r="G28" s="224">
        <f>D28*F28*0.00220462262</f>
        <v>599.8384625925486</v>
      </c>
    </row>
    <row r="31" ht="12.75">
      <c r="A31" t="s">
        <v>190</v>
      </c>
    </row>
    <row r="32" ht="12.75">
      <c r="B32" t="s">
        <v>191</v>
      </c>
    </row>
    <row r="33" spans="1:2" ht="12.75">
      <c r="A33" s="223" t="s">
        <v>192</v>
      </c>
      <c r="B33" s="225">
        <f>G27*100</f>
        <v>77061.4646453235</v>
      </c>
    </row>
    <row r="34" spans="1:2" ht="12.75">
      <c r="A34" s="223" t="s">
        <v>193</v>
      </c>
      <c r="B34" s="225">
        <f>G27*500</f>
        <v>385307.3232266175</v>
      </c>
    </row>
    <row r="37" ht="12.75">
      <c r="A37" t="s">
        <v>194</v>
      </c>
    </row>
    <row r="39" spans="1:2" ht="12.75">
      <c r="A39" s="223" t="s">
        <v>195</v>
      </c>
      <c r="B39" s="225">
        <f>200*G28</f>
        <v>119967.69251850972</v>
      </c>
    </row>
    <row r="40" spans="1:2" ht="12.75">
      <c r="A40" s="223" t="s">
        <v>196</v>
      </c>
      <c r="B40" s="225">
        <f>350*G28</f>
        <v>209943.461907392</v>
      </c>
    </row>
    <row r="43" spans="1:4" ht="12.75">
      <c r="A43" t="s">
        <v>197</v>
      </c>
      <c r="C43" t="s">
        <v>209</v>
      </c>
      <c r="D43" t="s">
        <v>210</v>
      </c>
    </row>
    <row r="44" spans="1:4" ht="12.75">
      <c r="A44" s="225">
        <f>B40+B34</f>
        <v>595250.7851340094</v>
      </c>
      <c r="C44" s="225">
        <f>G27*350+G28*350</f>
        <v>479658.5881660242</v>
      </c>
      <c r="D44" s="225">
        <f>G27*200+G28*200</f>
        <v>274090.6218091567</v>
      </c>
    </row>
    <row r="46" ht="12.75">
      <c r="A46" t="s">
        <v>198</v>
      </c>
    </row>
    <row r="47" spans="1:4" ht="12.75">
      <c r="A47" s="226">
        <v>50000</v>
      </c>
      <c r="B47" s="226"/>
      <c r="C47" s="226">
        <v>50000</v>
      </c>
      <c r="D47" s="226">
        <v>50000</v>
      </c>
    </row>
    <row r="49" spans="1:4" ht="15">
      <c r="A49" s="228" t="s">
        <v>199</v>
      </c>
      <c r="C49" t="s">
        <v>208</v>
      </c>
      <c r="D49" t="s">
        <v>208</v>
      </c>
    </row>
    <row r="50" spans="1:4" ht="15">
      <c r="A50" s="229">
        <f>A44+A47</f>
        <v>645250.7851340094</v>
      </c>
      <c r="C50" s="227">
        <f>+C44+C47</f>
        <v>529658.5881660242</v>
      </c>
      <c r="D50" s="227">
        <f>+D44+D47</f>
        <v>324090.6218091567</v>
      </c>
    </row>
    <row r="51" ht="15">
      <c r="A51" s="228"/>
    </row>
    <row r="52" ht="15.75">
      <c r="A52" s="230" t="s">
        <v>200</v>
      </c>
    </row>
    <row r="56" ht="15.75">
      <c r="A56" s="10" t="s">
        <v>202</v>
      </c>
    </row>
    <row r="58" ht="12.75">
      <c r="A58" t="s">
        <v>204</v>
      </c>
    </row>
    <row r="59" ht="12.75">
      <c r="C59" t="s">
        <v>203</v>
      </c>
    </row>
    <row r="60" spans="1:3" ht="12.75">
      <c r="A60" s="223">
        <v>1997</v>
      </c>
      <c r="B60" s="225">
        <v>0</v>
      </c>
      <c r="C60">
        <f>B60*1.9</f>
        <v>0</v>
      </c>
    </row>
    <row r="61" spans="1:3" ht="12.75">
      <c r="A61">
        <v>1998</v>
      </c>
      <c r="B61" s="225">
        <v>59720</v>
      </c>
      <c r="C61" s="225">
        <f>B61*1.2864</f>
        <v>76823.808</v>
      </c>
    </row>
    <row r="62" spans="1:3" ht="12.75">
      <c r="A62">
        <v>1999</v>
      </c>
      <c r="B62" s="225">
        <v>7070</v>
      </c>
      <c r="C62" s="225">
        <f>B62*1.2673</f>
        <v>8959.811000000002</v>
      </c>
    </row>
    <row r="63" spans="1:3" ht="12.75">
      <c r="A63">
        <v>2000</v>
      </c>
      <c r="B63" s="226">
        <v>0</v>
      </c>
      <c r="C63">
        <v>0</v>
      </c>
    </row>
    <row r="64" spans="1:3" ht="12.75">
      <c r="A64">
        <v>2001</v>
      </c>
      <c r="B64" s="227">
        <v>28974</v>
      </c>
      <c r="C64" s="225">
        <f>B64*1.2072</f>
        <v>34977.4128</v>
      </c>
    </row>
    <row r="66" spans="1:3" ht="12.75">
      <c r="A66" t="s">
        <v>199</v>
      </c>
      <c r="B66" s="225">
        <f>SUM(B60:B64)</f>
        <v>95764</v>
      </c>
      <c r="C66" s="225">
        <f>SUM(C60:C64)</f>
        <v>120761.0318</v>
      </c>
    </row>
    <row r="69" ht="12.75">
      <c r="A69" t="s">
        <v>205</v>
      </c>
    </row>
    <row r="71" ht="15">
      <c r="A71" s="30" t="s">
        <v>199</v>
      </c>
    </row>
    <row r="72" spans="1:3" ht="15.75">
      <c r="A72" s="231">
        <f>C66*1.25</f>
        <v>150951.28975</v>
      </c>
      <c r="B72" s="9"/>
      <c r="C72" s="9"/>
    </row>
    <row r="74" ht="15.75">
      <c r="A74" s="10" t="s">
        <v>206</v>
      </c>
    </row>
  </sheetData>
  <printOptions gridLines="1"/>
  <pageMargins left="0.55" right="0.46" top="0.65" bottom="0.72" header="0.5" footer="0.29"/>
  <pageSetup fitToHeight="1" fitToWidth="1" horizontalDpi="1200" verticalDpi="1200" orientation="portrait" scale="73" r:id="rId1"/>
  <headerFooter alignWithMargins="0">
    <oddFooter>&amp;L&amp;F &amp;C&amp;A &amp;R&amp;d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2009-11-06T20:01:52Z</cp:lastPrinted>
  <dcterms:created xsi:type="dcterms:W3CDTF">2001-10-24T18:11:20Z</dcterms:created>
  <dcterms:modified xsi:type="dcterms:W3CDTF">2009-11-12T22:25:38Z</dcterms:modified>
  <cp:category/>
  <cp:version/>
  <cp:contentType/>
  <cp:contentStatus/>
</cp:coreProperties>
</file>