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65356" windowWidth="21180" windowHeight="10470" tabRatio="680" activeTab="0"/>
  </bookViews>
  <sheets>
    <sheet name="Tab A Description" sheetId="1" r:id="rId1"/>
    <sheet name="Tab B Cost &amp; Schedule Estimate" sheetId="2" r:id="rId2"/>
    <sheet name="Tab C Risk and uncertainty" sheetId="3" r:id="rId3"/>
    <sheet name="Tab D M&amp;S Detail" sheetId="4" r:id="rId4"/>
    <sheet name="CSU BASELINE ESTIMATE" sheetId="5" r:id="rId5"/>
    <sheet name="WORKSHEET" sheetId="6" r:id="rId6"/>
  </sheets>
  <externalReferences>
    <externalReference r:id="rId9"/>
  </externalReferences>
  <definedNames>
    <definedName name="_xlnm.Print_Area" localSheetId="0">'Tab A Description'!$A$1:$B$30</definedName>
    <definedName name="_xlnm.Print_Area" localSheetId="1">'Tab B Cost &amp; Schedule Estimate'!$A$1:$AV$52</definedName>
    <definedName name="_xlnm.Print_Area" localSheetId="2">'Tab C Risk and uncertainty'!$A$1:$Q$29,'Tab C Risk and uncertainty'!$A$31:$Q$61</definedName>
    <definedName name="_xlnm.Print_Titles" localSheetId="1">'Tab B Cost &amp; Schedule Estimate'!$2:$8</definedName>
  </definedNames>
  <calcPr calcMode="manual" fullCalcOnLoad="1"/>
</workbook>
</file>

<file path=xl/sharedStrings.xml><?xml version="1.0" encoding="utf-8"?>
<sst xmlns="http://schemas.openxmlformats.org/spreadsheetml/2006/main" count="830" uniqueCount="568">
  <si>
    <t>Description:</t>
  </si>
  <si>
    <t>Uncertainty of the Estimate</t>
  </si>
  <si>
    <t>Design Maturity</t>
  </si>
  <si>
    <t>High</t>
  </si>
  <si>
    <t>Medium</t>
  </si>
  <si>
    <t>Low</t>
  </si>
  <si>
    <t>Design Complexity</t>
  </si>
  <si>
    <t>Comments/Other Considerations</t>
  </si>
  <si>
    <t>Uncertainty Range (%)</t>
  </si>
  <si>
    <t xml:space="preserve"> </t>
  </si>
  <si>
    <t>Schedule:</t>
  </si>
  <si>
    <t>Approvals:</t>
  </si>
  <si>
    <t>PTP Testing</t>
  </si>
  <si>
    <t>TOTALS</t>
  </si>
  <si>
    <t>Notes:</t>
  </si>
  <si>
    <t>Residual Impacts</t>
  </si>
  <si>
    <t>Cost Impact</t>
  </si>
  <si>
    <t>Schedule Impact</t>
  </si>
  <si>
    <t>Risk Description</t>
  </si>
  <si>
    <t>Likelihood of Occurring</t>
  </si>
  <si>
    <t>Mitigation Plan</t>
  </si>
  <si>
    <t>Basis of estimate</t>
  </si>
  <si>
    <t>Cost impacts should NOT include standing army costs which are separately calculated from the schedule impact</t>
  </si>
  <si>
    <t>The schedule impacts should be entered as the min and max impacts on the critical path.</t>
  </si>
  <si>
    <t>If there is no critical path impact then the schedule entries should be zero.</t>
  </si>
  <si>
    <t>Likelihood of occurrence should be entered consistent with our risk classification methodology, i.e.</t>
  </si>
  <si>
    <t xml:space="preserve"> VL= Very Likely (P&gt;80%), L=Likely (80%&gt;P&gt;40%), U=Unlikley (40%&gt;P&gt;10%), VU=Very Unlikely (P&lt;10%), NC=Non-credible (P&lt;1%)</t>
  </si>
  <si>
    <t xml:space="preserve">Job Manager                                                                         </t>
  </si>
  <si>
    <t>___________________________________________________________</t>
  </si>
  <si>
    <t xml:space="preserve">Project Manager                                                                  </t>
  </si>
  <si>
    <t xml:space="preserve">Engineering Department Head                                               </t>
  </si>
  <si>
    <t>__________________________________________________________</t>
  </si>
  <si>
    <t>CATEGORIZATION CODES:</t>
  </si>
  <si>
    <t>1 - National Standards</t>
  </si>
  <si>
    <t>2 - Engineering Judgement/Experience</t>
  </si>
  <si>
    <t>3 - Estimates/Data from External Sources (e.g., W7X, ATF, etc.)</t>
  </si>
  <si>
    <t>4 - Previous PPPL/ORNL Experieince (e.g., TFTR, NSTX, PLT, etc.)</t>
  </si>
  <si>
    <t>5 - Prototype Data/Test Results</t>
  </si>
  <si>
    <t>6 - Catelogue Price/Vendor Quote</t>
  </si>
  <si>
    <t>7 - Placed Contracts</t>
  </si>
  <si>
    <t>9 - Other</t>
  </si>
  <si>
    <t>8 - Actual experience for NCSX Work</t>
  </si>
  <si>
    <t>Cost Center:</t>
  </si>
  <si>
    <t>Job Number:</t>
  </si>
  <si>
    <t xml:space="preserve">Job Title: </t>
  </si>
  <si>
    <t xml:space="preserve">Job Manager: </t>
  </si>
  <si>
    <t>TRAVEL (35)</t>
  </si>
  <si>
    <t>OVERTIME (31)</t>
  </si>
  <si>
    <t>OTHER (39)</t>
  </si>
  <si>
    <t>M&amp;S (41)</t>
  </si>
  <si>
    <t>CREDIT CARD (43)</t>
  </si>
  <si>
    <t>SCHEDULE</t>
  </si>
  <si>
    <t>START DATE</t>
  </si>
  <si>
    <t>FINISH DATE</t>
  </si>
  <si>
    <t>EA** EM (analysis engr)</t>
  </si>
  <si>
    <t>EC** EM (computing Engr)</t>
  </si>
  <si>
    <t>EE** EM (Elctr Engr)</t>
  </si>
  <si>
    <t>EM** EM (FO&amp;M Engr)</t>
  </si>
  <si>
    <t>FC** AM (P&amp;C Officer)</t>
  </si>
  <si>
    <t>DP** SB/TB (HP Tech)</t>
  </si>
  <si>
    <t>R*** RM (Researcher)</t>
  </si>
  <si>
    <t>Disposition PDR Chits</t>
  </si>
  <si>
    <t>Installation</t>
  </si>
  <si>
    <t>Machine Installation</t>
  </si>
  <si>
    <t>TOTAL Preliminary Cost Estimate ($k)=</t>
  </si>
  <si>
    <t>Low ($K)</t>
  </si>
  <si>
    <t>High ($K)</t>
  </si>
  <si>
    <t>Low (weeks)</t>
  </si>
  <si>
    <t>High (Weeks)</t>
  </si>
  <si>
    <t>(1)</t>
  </si>
  <si>
    <t>(2)</t>
  </si>
  <si>
    <t>(3)</t>
  </si>
  <si>
    <t>Work Approval Form (WAF)</t>
  </si>
  <si>
    <t>FY09</t>
  </si>
  <si>
    <t>FY10</t>
  </si>
  <si>
    <t>Purchase orders-Commercial, off-the-shelf items</t>
  </si>
  <si>
    <t>Purchase orders-Noncommercial items</t>
  </si>
  <si>
    <t>Subcontracts (non construction)</t>
  </si>
  <si>
    <t>Construction subcontracts</t>
  </si>
  <si>
    <t>Weeks</t>
  </si>
  <si>
    <t>(1)  Procurement lead time:</t>
  </si>
  <si>
    <t>task</t>
  </si>
  <si>
    <t>numb</t>
  </si>
  <si>
    <t>OTHER TASKS</t>
  </si>
  <si>
    <t>User Input Start Date (optional)</t>
  </si>
  <si>
    <t>Calculated</t>
  </si>
  <si>
    <t xml:space="preserve"> Logical Pre-requisites (one task numbers in each column ,any order)</t>
  </si>
  <si>
    <t>USER INPUT</t>
  </si>
  <si>
    <t>Responsible</t>
  </si>
  <si>
    <r>
      <t xml:space="preserve">DURATION in </t>
    </r>
    <r>
      <rPr>
        <b/>
        <u val="single"/>
        <sz val="14"/>
        <color indexed="16"/>
        <rFont val="Times"/>
        <family val="1"/>
      </rPr>
      <t>WORK DAYS</t>
    </r>
  </si>
  <si>
    <t>actual= A</t>
  </si>
  <si>
    <t>P3 cross ref (optinal)</t>
  </si>
  <si>
    <t xml:space="preserve">TASK DESCRIPTION </t>
  </si>
  <si>
    <t>Estimate (user input)</t>
  </si>
  <si>
    <t>USER INPUT TASKS AND DESCRIPTIONS</t>
  </si>
  <si>
    <t>Design Maturity Definition</t>
  </si>
  <si>
    <t>Final design available. All design features/requirements well</t>
  </si>
  <si>
    <t>known. No further design development or evolution expected that</t>
  </si>
  <si>
    <t>will impact estimate.</t>
  </si>
  <si>
    <t>Preliminary design available. Some additional design evolution</t>
  </si>
  <si>
    <t>likely. Further developments can be somewhat expected or</t>
  </si>
  <si>
    <t>anticipated and reflected in estimate.</t>
  </si>
  <si>
    <t>No better than conceptual design basis currently available. Design</t>
  </si>
  <si>
    <t>details, procedures, etc. still need much development and</t>
  </si>
  <si>
    <t>evolution of requirements beyond estimate basis is likely and</t>
  </si>
  <si>
    <t>expected.</t>
  </si>
  <si>
    <t>Design Complexity Definition</t>
  </si>
  <si>
    <t>Work is fairly well understood -- either standard construction or</t>
  </si>
  <si>
    <t>repetition of activities performed in past. Little likelihood of</t>
  </si>
  <si>
    <t>estimate not being well understood and requirements not being</t>
  </si>
  <si>
    <t>well defined.</t>
  </si>
  <si>
    <t>More complex work requirements that have potential to impact</t>
  </si>
  <si>
    <t>cost and schedule estimates. Limited experience performing</t>
  </si>
  <si>
    <t>similar tasks, so ability to estimate accurately is somewhat suspect</t>
  </si>
  <si>
    <t>Extremely challenging tasks and/or requirements. Unique or firstof-</t>
  </si>
  <si>
    <t>a-kind assembly or work tasks. No good basis for estimating</t>
  </si>
  <si>
    <t>work exists so there is a high degree of estimate uncertainty.</t>
  </si>
  <si>
    <t>Based on standard industry and DOE estimate classifications (Per AACEI Recommended</t>
  </si>
  <si>
    <t>EM** SM Senior Tech)</t>
  </si>
  <si>
    <t>EA** (Designer)</t>
  </si>
  <si>
    <t>FY11</t>
  </si>
  <si>
    <t>FY12</t>
  </si>
  <si>
    <t>COST CONTIGNECY %</t>
  </si>
  <si>
    <t>SCHED CONTIGNECY %</t>
  </si>
  <si>
    <t>%</t>
  </si>
  <si>
    <t>Materials and Subcontracts (M&amp;S)</t>
  </si>
  <si>
    <t>Basis of Estimate</t>
  </si>
  <si>
    <t>EC** TB (Computing Tech)</t>
  </si>
  <si>
    <t>EC** SB (Computing Tech)</t>
  </si>
  <si>
    <t>EE** SM (Senior Electr Tech)</t>
  </si>
  <si>
    <t>EE** SB (Electr Tech)</t>
  </si>
  <si>
    <t>EE** TB (Electr Tech)</t>
  </si>
  <si>
    <t>EM** SB (FO&amp;M Tech)</t>
  </si>
  <si>
    <t>EM** TB (FO&amp;M Tech)</t>
  </si>
  <si>
    <t>D*** RM2 (Researcher)</t>
  </si>
  <si>
    <t>Basis of Estimate Category</t>
  </si>
  <si>
    <t>Names of req'd skills if known</t>
  </si>
  <si>
    <t>LOE as required</t>
  </si>
  <si>
    <t>Job Number 1000</t>
  </si>
  <si>
    <t>Title: CSU Analytical Support</t>
  </si>
  <si>
    <t>Job Manager: Peter Titus</t>
  </si>
  <si>
    <t>x</t>
  </si>
  <si>
    <t xml:space="preserve">Cost </t>
  </si>
  <si>
    <t>Work</t>
  </si>
  <si>
    <t>Activity Name</t>
  </si>
  <si>
    <t>Responsible       Cog Engr</t>
  </si>
  <si>
    <t>Start</t>
  </si>
  <si>
    <t>End</t>
  </si>
  <si>
    <t>Duration</t>
  </si>
  <si>
    <t>EAEM1</t>
  </si>
  <si>
    <t>EAEM2</t>
  </si>
  <si>
    <t>EAEM3</t>
  </si>
  <si>
    <t>EAEM4</t>
  </si>
  <si>
    <t>EAEM5</t>
  </si>
  <si>
    <t>EAEM6</t>
  </si>
  <si>
    <t>EAEM7</t>
  </si>
  <si>
    <t>EAEM</t>
  </si>
  <si>
    <t>EMEM1</t>
  </si>
  <si>
    <t>EMEM2</t>
  </si>
  <si>
    <t>EMEM3</t>
  </si>
  <si>
    <t>EMEM4</t>
  </si>
  <si>
    <t>EMEM5</t>
  </si>
  <si>
    <t>EEEM</t>
  </si>
  <si>
    <t>EASB1</t>
  </si>
  <si>
    <t>EASB2</t>
  </si>
  <si>
    <t>EASB3</t>
  </si>
  <si>
    <t>EASB4</t>
  </si>
  <si>
    <t>EASB5</t>
  </si>
  <si>
    <t>EASB6</t>
  </si>
  <si>
    <t>EASB7</t>
  </si>
  <si>
    <t>EASB8</t>
  </si>
  <si>
    <t>EMSM1</t>
  </si>
  <si>
    <t>EMSM2</t>
  </si>
  <si>
    <t>EMSM3</t>
  </si>
  <si>
    <t>EMTB1</t>
  </si>
  <si>
    <t>EMTB2</t>
  </si>
  <si>
    <t>EMTB3</t>
  </si>
  <si>
    <t>EMTB4</t>
  </si>
  <si>
    <t>EMTB5</t>
  </si>
  <si>
    <t>M&amp;S</t>
  </si>
  <si>
    <t>OS</t>
  </si>
  <si>
    <t>Travel</t>
  </si>
  <si>
    <t>Stkrm.</t>
  </si>
  <si>
    <t>Subtotal</t>
  </si>
  <si>
    <t>Center</t>
  </si>
  <si>
    <t>Package</t>
  </si>
  <si>
    <t>Job #</t>
  </si>
  <si>
    <t>mhrs</t>
  </si>
  <si>
    <t>[Bold]</t>
  </si>
  <si>
    <t>Date</t>
  </si>
  <si>
    <t>(Weeks)</t>
  </si>
  <si>
    <t>(Chrzan.)</t>
  </si>
  <si>
    <t>(Titus)</t>
  </si>
  <si>
    <t>(Zhang)</t>
  </si>
  <si>
    <t>(Zolfaghari)</t>
  </si>
  <si>
    <t>(Avasarala)</t>
  </si>
  <si>
    <t>(Brooks)</t>
  </si>
  <si>
    <t>(Raftopoul.)</t>
  </si>
  <si>
    <t>(general)</t>
  </si>
  <si>
    <t>(Myatt)</t>
  </si>
  <si>
    <t>(Mangra)</t>
  </si>
  <si>
    <t>(Tresmer)</t>
  </si>
  <si>
    <t>(Willard)</t>
  </si>
  <si>
    <t>(Prinski)</t>
  </si>
  <si>
    <t>(Simmons)</t>
  </si>
  <si>
    <t>(Paul)</t>
  </si>
  <si>
    <t>(Morris)</t>
  </si>
  <si>
    <t>(Martinelli)</t>
  </si>
  <si>
    <t>(Upcavage)</t>
  </si>
  <si>
    <t>(Jariwala)</t>
  </si>
  <si>
    <t>(Wojtowicz)</t>
  </si>
  <si>
    <t>(Paluzzi)</t>
  </si>
  <si>
    <t>(Elect)</t>
  </si>
  <si>
    <t>(Meighan)</t>
  </si>
  <si>
    <t>(Jurcz.)</t>
  </si>
  <si>
    <t>(Technician)</t>
  </si>
  <si>
    <t>(Machinist)</t>
  </si>
  <si>
    <t>(Welder)</t>
  </si>
  <si>
    <t>(electrical)</t>
  </si>
  <si>
    <t>(General)</t>
  </si>
  <si>
    <t>K$</t>
  </si>
  <si>
    <t>k$</t>
  </si>
  <si>
    <t>1***</t>
  </si>
  <si>
    <t>CSU Analytical Support</t>
  </si>
  <si>
    <t>P. Titus</t>
  </si>
  <si>
    <t>Preliminary Design Activities</t>
  </si>
  <si>
    <t>96 Scenarios Loads, Process Results</t>
  </si>
  <si>
    <t>Agreed Power Supply Limit Currents</t>
  </si>
  <si>
    <t>Maintain Model - Scenario Design Changes</t>
  </si>
  <si>
    <t>Engineering System Requirements Document</t>
  </si>
  <si>
    <t>Review Calculations</t>
  </si>
  <si>
    <t>Analysis Reserve - Analyze Problem areas</t>
  </si>
  <si>
    <t>Documentation-calculations</t>
  </si>
  <si>
    <t>Final Design Activities</t>
  </si>
  <si>
    <t>CS- PLASMA FACING COMPONENTS- Design &amp; Fabrication</t>
  </si>
  <si>
    <t>Tresemer</t>
  </si>
  <si>
    <t>Tile, Hardware reconfig &amp; material research- R&amp;D</t>
  </si>
  <si>
    <t>Disposition CDR chits</t>
  </si>
  <si>
    <t>Complete Tile Analysis</t>
  </si>
  <si>
    <t>Prepare Cad design drawings</t>
  </si>
  <si>
    <t>Procure carbon material samples</t>
  </si>
  <si>
    <t>Test carbon samples</t>
  </si>
  <si>
    <t>Prepare for PDR</t>
  </si>
  <si>
    <t>Update analysis</t>
  </si>
  <si>
    <t>Complete design drawings</t>
  </si>
  <si>
    <t>Prepare for FDR</t>
  </si>
  <si>
    <t>M&amp;S and Contract</t>
  </si>
  <si>
    <t>Prepare Specs for procurement</t>
  </si>
  <si>
    <t xml:space="preserve">Prep requisition &amp; submit to procurement </t>
  </si>
  <si>
    <t>Bid &amp; award  order</t>
  </si>
  <si>
    <t>Fabricate tiles [outside vendor]</t>
  </si>
  <si>
    <t xml:space="preserve">Procure mounting hardware </t>
  </si>
  <si>
    <t>In house Fab &amp; Assembly</t>
  </si>
  <si>
    <t>Machine special tiles for diag</t>
  </si>
  <si>
    <t>Generate Fab/Assembly procedure</t>
  </si>
  <si>
    <t>Pre-assemble tile packages</t>
  </si>
  <si>
    <t>Installation of tiles</t>
  </si>
  <si>
    <t>Generate Installation Procedure</t>
  </si>
  <si>
    <t>Mount tiles to CS casing [@ CS Assembly station]</t>
  </si>
  <si>
    <t>Passive Plate Analysis and Upgrade Activities</t>
  </si>
  <si>
    <t>Titus</t>
  </si>
  <si>
    <t>Check Time Points - Re-run</t>
  </si>
  <si>
    <t>Check Currents With Ron Hatcher Opera</t>
  </si>
  <si>
    <t>Mesh Passive Plate Cad Model</t>
  </si>
  <si>
    <t>Run rest of disruption cases</t>
  </si>
  <si>
    <t>Halo Current Analysis of Passive Plates</t>
  </si>
  <si>
    <t>Design Reinforcements</t>
  </si>
  <si>
    <t>Analyze/Confirm Reinforcement Design</t>
  </si>
  <si>
    <t>Propose/Design/Monitor Diagnostic</t>
  </si>
  <si>
    <t>Lithium Divertor Analysis</t>
  </si>
  <si>
    <t>Spark or Opera Benchmark</t>
  </si>
  <si>
    <t>VACUUM VESSEL &amp; STRUCTURAL SUPPORTS</t>
  </si>
  <si>
    <t>Chrzanowski</t>
  </si>
  <si>
    <t xml:space="preserve">Metrology- to support design all Structural Supports </t>
  </si>
  <si>
    <t>Rapid prototyping to support design activities</t>
  </si>
  <si>
    <t>Outer TF Structures</t>
  </si>
  <si>
    <t>Mangra</t>
  </si>
  <si>
    <t>Complete design  of OTF structures</t>
  </si>
  <si>
    <t>Outer TF Check other PF currents – Only two current cases have been considered</t>
  </si>
  <si>
    <t>Tangential radius rods Clevis Shell Intersection</t>
  </si>
  <si>
    <t>Tangential radius rods – interference with support columns, Weldment vs clevis/pin support.</t>
  </si>
  <si>
    <t>Neutral Beam Vacuum Loads</t>
  </si>
  <si>
    <t>Generate Cad detail and assembly drawings</t>
  </si>
  <si>
    <t>Complete Cad detail and assembly drawings</t>
  </si>
  <si>
    <t>Purchase &amp; Fabrication</t>
  </si>
  <si>
    <t>Bid &amp; award OTF structures</t>
  </si>
  <si>
    <t>Fabricate components</t>
  </si>
  <si>
    <t>Inspect components prior to shipment</t>
  </si>
  <si>
    <t>Installation costs will be included in M. Viola's installation estimate</t>
  </si>
  <si>
    <t>Outer PF Coil Structures</t>
  </si>
  <si>
    <t>Analysis- Outer PF support – include PF3? What loads</t>
  </si>
  <si>
    <t>Analysis- Local Model of Support Beam/Vessel Intersection</t>
  </si>
  <si>
    <t xml:space="preserve">Analysis- Outer PF supports – elastomer vs sliding block </t>
  </si>
  <si>
    <t>Analysis- PF2 PF1c Umbrella Load Dome Analysis</t>
  </si>
  <si>
    <t>Complete design of Outer PF structures</t>
  </si>
  <si>
    <t>Bid &amp; award outer PF cage</t>
  </si>
  <si>
    <t>Fabricate Outer PF Cage [PF-3/4/5]</t>
  </si>
  <si>
    <t>Fabricate PF-2 support modifications</t>
  </si>
  <si>
    <t>Umbrella Structural Reinforcement</t>
  </si>
  <si>
    <t>Analysis- Umbrella Arch Reinforcement</t>
  </si>
  <si>
    <t>Complete design of umbrella structure upgrades</t>
  </si>
  <si>
    <t>Complete design of upper and lower umbrella lids</t>
  </si>
  <si>
    <t>Bid &amp; award PO</t>
  </si>
  <si>
    <t>Fabricate structural components</t>
  </si>
  <si>
    <t>Fabricate umbrella lids</t>
  </si>
  <si>
    <t>CS Support Pedestal</t>
  </si>
  <si>
    <t>Engineering design support</t>
  </si>
  <si>
    <t>Fabricate pedestal</t>
  </si>
  <si>
    <t>Engr support during installation</t>
  </si>
  <si>
    <t>CENTERSTACK DESIGN SUPPORT</t>
  </si>
  <si>
    <t>Provide Cad design support for upgrading overall CS assembly drawings and document space allocation</t>
  </si>
  <si>
    <t>OUTER TOROIDAL FIELD COILS</t>
  </si>
  <si>
    <t>Generate engineering plan for fabricating (2) new OTF coil</t>
  </si>
  <si>
    <t>OTF Conductor</t>
  </si>
  <si>
    <t>Procure copper conductor for OTF [10 bars]</t>
  </si>
  <si>
    <t xml:space="preserve">Prep requisition for machining &amp; submit to procurement </t>
  </si>
  <si>
    <t>Place order for machining cooling groove in copper conductor</t>
  </si>
  <si>
    <t>Machine conductors</t>
  </si>
  <si>
    <t xml:space="preserve">Prep requisition for rolling &amp; submit to procurement </t>
  </si>
  <si>
    <t>Place order to Form OTF conductors</t>
  </si>
  <si>
    <t>Roll conductors</t>
  </si>
  <si>
    <t>Miscellaneous parts and materials</t>
  </si>
  <si>
    <t>Procure aluminum castings and S.S. support clamps</t>
  </si>
  <si>
    <t>Procure hardware, epoxy/glass for blocks, misc</t>
  </si>
  <si>
    <t>Procure B-stage insulation</t>
  </si>
  <si>
    <t>Copper leads &amp; fittings, etc</t>
  </si>
  <si>
    <t>In-house Fabrication</t>
  </si>
  <si>
    <t xml:space="preserve">Modify oven to accommodate OTF molds </t>
  </si>
  <si>
    <t>Setup oven and mold fixtures in work area</t>
  </si>
  <si>
    <t>Fabricate OTF Assy</t>
  </si>
  <si>
    <t>Install alum blocks &amp; SS support clamps</t>
  </si>
  <si>
    <t>CENTERSTACK ASSEMBLY</t>
  </si>
  <si>
    <t>Cad support for setup of centerstack assembly area</t>
  </si>
  <si>
    <t>Generate CS Assembly procedure</t>
  </si>
  <si>
    <t>Generate CS Installation procedure</t>
  </si>
  <si>
    <t>Setup Assembly Area</t>
  </si>
  <si>
    <t>Modify CS Assy. Fixture</t>
  </si>
  <si>
    <t>Assemble Centerstack</t>
  </si>
  <si>
    <t xml:space="preserve">Assembly includes TF/OH, mounting of OH surface diagnostics; micro-therm insulation; casing and  Inner PF coils. Installation of PFC's </t>
  </si>
  <si>
    <t>Tear down assembly area</t>
  </si>
  <si>
    <t>TF Joint Test Stand &amp; Performance of Test</t>
  </si>
  <si>
    <t xml:space="preserve"> Kozub</t>
  </si>
  <si>
    <t>Being provided by Tom Kozub</t>
  </si>
  <si>
    <t>INNER TF BUNDLE- Design &amp; Fabrication</t>
  </si>
  <si>
    <t>Chrz/Titus</t>
  </si>
  <si>
    <t>Prepare for CDR</t>
  </si>
  <si>
    <t>Preliminary design of TF bundle and components</t>
  </si>
  <si>
    <t>Generate Detail and assembly Cad drawings [TF bundle, joint and components]</t>
  </si>
  <si>
    <t>Analysis of Revised Flag/Flex Geometry</t>
  </si>
  <si>
    <t>Check Electromagnetic loads  assumption of 1 T – replace with either exact solution of Lorentz forces.</t>
  </si>
  <si>
    <t>Fatigue Calcs for less than .3T Vert Field</t>
  </si>
  <si>
    <t>Heat-up if flags are BeCu</t>
  </si>
  <si>
    <t>TF De-Wedging due to thermal stress, develop tension wrap with CTD.</t>
  </si>
  <si>
    <t>[TS torsional shear stress – Wooley work.  Dick Reed ]</t>
  </si>
  <si>
    <t>Coupled Elect Resist/Thermal Contact Axisymmetric</t>
  </si>
  <si>
    <t>Coupled Analisis of Large TF Flag Model</t>
  </si>
  <si>
    <t>Perform additional Friction Stir Weld Trials</t>
  </si>
  <si>
    <t>Complete detail and assembly Cad drawings [TF bundle, joint and components]</t>
  </si>
  <si>
    <t>HOLD TF CONDUCTOR PEER REVIEW [to allow early procurement]</t>
  </si>
  <si>
    <t>TF Conductor</t>
  </si>
  <si>
    <t xml:space="preserve">Prep requisition/SOW &amp; submit to procurement </t>
  </si>
  <si>
    <t>Bid &amp; Award conductor extrusion order [80 pcs]</t>
  </si>
  <si>
    <t>Manufacture Copper extrusions [80]</t>
  </si>
  <si>
    <t>Bid &amp; Award conductor machining [40 pcs]</t>
  </si>
  <si>
    <t>Machine conductors [cooling grooves, lead area]- 40</t>
  </si>
  <si>
    <t>Bid &amp; award lead welding [40 pcs]</t>
  </si>
  <si>
    <t>Friction Stir-Weld coil leads to conductors- 40</t>
  </si>
  <si>
    <t>Flex Bus [Inner to Outer TF]</t>
  </si>
  <si>
    <t>Bid &amp; award flex bus order [80 pcs]</t>
  </si>
  <si>
    <t>Fabricate Flex bus</t>
  </si>
  <si>
    <t>Procure TF jumpers [OTF to flex]</t>
  </si>
  <si>
    <t>Procure supports for TF jumpers</t>
  </si>
  <si>
    <t>Procure  lower TF coil to bus jumpers &amp; supports</t>
  </si>
  <si>
    <t>Miscellaneous parts</t>
  </si>
  <si>
    <t>Procure Cu-Cr-Zr lead extensions for welding</t>
  </si>
  <si>
    <t xml:space="preserve">Procure joint &amp; support hardware </t>
  </si>
  <si>
    <t>Procure Copper spacers for upper leads</t>
  </si>
  <si>
    <t>Procure upper &amp; lower OH/TF support structures</t>
  </si>
  <si>
    <t>OHMIC HEATING COIL (OH) - Design &amp; Fabrication</t>
  </si>
  <si>
    <t>Design support for OH coil</t>
  </si>
  <si>
    <t>Generate detail and assembly Cad drawings</t>
  </si>
  <si>
    <t>Complete Axisymmetric CS Model</t>
  </si>
  <si>
    <t>Size Bellevilles,Spacers,Retaining Bolts</t>
  </si>
  <si>
    <t>OH Stress due to PF1A</t>
  </si>
  <si>
    <t>OH Tension Stress Due to End Fixity</t>
  </si>
  <si>
    <t>Fixture Analyses</t>
  </si>
  <si>
    <t>Complete detail and assembly Cad drawings</t>
  </si>
  <si>
    <t>Conductor</t>
  </si>
  <si>
    <t>Generate SOW for conductor</t>
  </si>
  <si>
    <t>Bid &amp; award conductor order [220%]</t>
  </si>
  <si>
    <t>Manufacture Copper conductor [extrusion]</t>
  </si>
  <si>
    <t>Prep requisition &amp; submit to procurement [insulation]</t>
  </si>
  <si>
    <t>Procure Kapton/glass co-wound insulation</t>
  </si>
  <si>
    <t>Prep requisition &amp; submit to procurement [belleville]</t>
  </si>
  <si>
    <t>Bid &amp; Award belleville washer assembly</t>
  </si>
  <si>
    <t>Procure miscellaneous parts</t>
  </si>
  <si>
    <t>TF/OH PROCUREMENT</t>
  </si>
  <si>
    <t>Note: The OH/TF bundle will be fabricated together as one unit.</t>
  </si>
  <si>
    <t>TF Bundle/OH Solenoid</t>
  </si>
  <si>
    <t>Generate SOW &amp; Manufacturing SPEC</t>
  </si>
  <si>
    <t>RFQ and SPEB review to fabricate TF bundle/OH Solenoid</t>
  </si>
  <si>
    <t>Award Contract for TF/OH bundle</t>
  </si>
  <si>
    <t>Fabricate Inner TF/OH Coil Assembly</t>
  </si>
  <si>
    <t>INNER POLOIDAL FIELD  COILS (Shaping)</t>
  </si>
  <si>
    <t>Design PF Coils</t>
  </si>
  <si>
    <t>Generate Cad detail and assembly drawings of Inner PF coils &amp; supports</t>
  </si>
  <si>
    <t>Lorentz Force Stress Analyses</t>
  </si>
  <si>
    <t>Fixture analysis</t>
  </si>
  <si>
    <t>Design activities</t>
  </si>
  <si>
    <t>Complete Cad detail and assembly drawings of Inner PF coils &amp; supports</t>
  </si>
  <si>
    <t>Coil Fabrication- 6 coils</t>
  </si>
  <si>
    <t>Review bids and award contract</t>
  </si>
  <si>
    <t>Fabricate Inner [6] Inner PF coils</t>
  </si>
  <si>
    <t>CS CASING Assembly- Design &amp; Fabrication</t>
  </si>
  <si>
    <t xml:space="preserve">Scope: includes casing, bellows, ceramic break assembly, CHI leads on casing, </t>
  </si>
  <si>
    <t>Design &amp; generate Cad detail and assembly drawings</t>
  </si>
  <si>
    <t>Create 3D Model of Organ Pipes Leads Coolant Lines</t>
  </si>
  <si>
    <t>CS Support structure design/analysis</t>
  </si>
  <si>
    <t>Design &amp; complete Cad detail and assembly drawings</t>
  </si>
  <si>
    <t>3D Model of Organ Pipes Leads Coolant Lines</t>
  </si>
  <si>
    <t>Bellow (EJMA Standards) Analysis</t>
  </si>
  <si>
    <t>Perform Tile Stod/shell Stress Analysis</t>
  </si>
  <si>
    <t>CS Support</t>
  </si>
  <si>
    <t>Prepare requisitions and submit to procurement</t>
  </si>
  <si>
    <t>Oversee procurement of components</t>
  </si>
  <si>
    <t>Procure Inconel Tube</t>
  </si>
  <si>
    <t>Procure Inconel Bellows</t>
  </si>
  <si>
    <t>Rotatable Flanges</t>
  </si>
  <si>
    <t>Inconel Upper forgings and Rings</t>
  </si>
  <si>
    <t>Inconel flange machining</t>
  </si>
  <si>
    <t>Diagnostic/ Gas Injection feed-thru's</t>
  </si>
  <si>
    <t>CHI copper Leads- upper &amp; lower [For vessel bakeout]</t>
  </si>
  <si>
    <t>Procure Inconel Weld Studs</t>
  </si>
  <si>
    <t>CS support legs</t>
  </si>
  <si>
    <t>Procure Weld material</t>
  </si>
  <si>
    <t>Miscellaneous M&amp;S</t>
  </si>
  <si>
    <t>Design stud installation fixture</t>
  </si>
  <si>
    <t>Fabricate Fixture for Stud installation</t>
  </si>
  <si>
    <t>Assemble and weld case components [Inconel tubes, forgings, bellows, organ pipes, bakeout tubing]</t>
  </si>
  <si>
    <t>Install inconel weld studs</t>
  </si>
  <si>
    <t>Mount PF1b coil and support to CS casing [top and bottom]</t>
  </si>
  <si>
    <t>Ceramic Break Assembly</t>
  </si>
  <si>
    <t>DESIGN</t>
  </si>
  <si>
    <t>Complete design of ceramic break assembly</t>
  </si>
  <si>
    <t>Complete cad design and details</t>
  </si>
  <si>
    <t>Procure Ceramic Rings</t>
  </si>
  <si>
    <t>Procure CHI Shields</t>
  </si>
  <si>
    <t>Fabricate Ceramic break SS structure</t>
  </si>
  <si>
    <t>Procure Viton "O" rings</t>
  </si>
  <si>
    <t>Assemble  and Test Ceramic Breaks</t>
  </si>
  <si>
    <t>5***</t>
  </si>
  <si>
    <t>COIL BUS RUNS</t>
  </si>
  <si>
    <t>Raftopoulos</t>
  </si>
  <si>
    <t>SCOPE</t>
  </si>
  <si>
    <t>TF air-cooled [From TC water fall to bottom of machine]</t>
  </si>
  <si>
    <t>OH Coax [Inside umbrella]</t>
  </si>
  <si>
    <t>Reposition &amp; terminate OH cable to bottom of machine</t>
  </si>
  <si>
    <t>Inner PF coils [U/L PF1a, 1b and 1c]</t>
  </si>
  <si>
    <t>CHI/bakeout [Lower ring bus &amp; ring to VV bus</t>
  </si>
  <si>
    <t>Design bus systems</t>
  </si>
  <si>
    <t>Complete Cad details and assemblies</t>
  </si>
  <si>
    <t>Bus Loren tz Forces/Support Stress Analysis</t>
  </si>
  <si>
    <t>Copper</t>
  </si>
  <si>
    <t>Insulation &amp; epoxy</t>
  </si>
  <si>
    <t>Hardware</t>
  </si>
  <si>
    <t>Braze material</t>
  </si>
  <si>
    <t>G-10/Phenolic</t>
  </si>
  <si>
    <t>Miscellaneous</t>
  </si>
  <si>
    <t xml:space="preserve"> Fabrication Bus &amp; Supports</t>
  </si>
  <si>
    <t>Costs do not include installation</t>
  </si>
  <si>
    <t>Total hrs.</t>
  </si>
  <si>
    <t>EMEM</t>
  </si>
  <si>
    <t>EADM</t>
  </si>
  <si>
    <t>Total Hrs</t>
  </si>
  <si>
    <t>EMSM</t>
  </si>
  <si>
    <t>EMTB</t>
  </si>
  <si>
    <t>Total M&amp;S$</t>
  </si>
  <si>
    <t>w/0 G&amp;A</t>
  </si>
  <si>
    <t>Rate</t>
  </si>
  <si>
    <t>Total Labor</t>
  </si>
  <si>
    <t>Total</t>
  </si>
  <si>
    <t>does not include G&amp;A</t>
  </si>
  <si>
    <t>or contingency</t>
  </si>
  <si>
    <t>FY2009 Hourly Rates</t>
  </si>
  <si>
    <t>EA//EM</t>
  </si>
  <si>
    <t>EM//EM</t>
  </si>
  <si>
    <t>EE//EM</t>
  </si>
  <si>
    <t>EAD/SB</t>
  </si>
  <si>
    <t>EM//SM</t>
  </si>
  <si>
    <t>EM//SB</t>
  </si>
  <si>
    <t>EM//TB</t>
  </si>
  <si>
    <t>1997 $</t>
  </si>
  <si>
    <t>Inflator %</t>
  </si>
  <si>
    <t>2009 $</t>
  </si>
  <si>
    <t>x4 k$</t>
  </si>
  <si>
    <t># Orig</t>
  </si>
  <si>
    <t># Upgrade</t>
  </si>
  <si>
    <t>OH solenoid</t>
  </si>
  <si>
    <t>Conductor assume $7.5/lb</t>
  </si>
  <si>
    <t>OH conductor</t>
  </si>
  <si>
    <t>FY97 cost</t>
  </si>
  <si>
    <t>Escal</t>
  </si>
  <si>
    <t>TF bundle</t>
  </si>
  <si>
    <t>difficulty</t>
  </si>
  <si>
    <t>2 x 3</t>
  </si>
  <si>
    <t>23 #/ft</t>
  </si>
  <si>
    <t>3450#</t>
  </si>
  <si>
    <t>25 ft/length</t>
  </si>
  <si>
    <t xml:space="preserve">Rotable flanges </t>
  </si>
  <si>
    <t>Inconel Forgings</t>
  </si>
  <si>
    <t>width</t>
  </si>
  <si>
    <t>Height</t>
  </si>
  <si>
    <t>Hole Dia</t>
  </si>
  <si>
    <t>Hole Area</t>
  </si>
  <si>
    <t>Area</t>
  </si>
  <si>
    <t>Coil R</t>
  </si>
  <si>
    <t>Turn</t>
  </si>
  <si>
    <t>Length/Turn</t>
  </si>
  <si>
    <t>Length/Coil</t>
  </si>
  <si>
    <t>Wt/coil</t>
  </si>
  <si>
    <t>PF Conductors</t>
  </si>
  <si>
    <t>in</t>
  </si>
  <si>
    <t>in2</t>
  </si>
  <si>
    <t>ft</t>
  </si>
  <si>
    <t>x 2</t>
  </si>
  <si>
    <t>lb</t>
  </si>
  <si>
    <t>PF1a</t>
  </si>
  <si>
    <t>PF1b</t>
  </si>
  <si>
    <t>PF1c</t>
  </si>
  <si>
    <t>x 2.2</t>
  </si>
  <si>
    <t>k</t>
  </si>
  <si>
    <t>Pi</t>
  </si>
  <si>
    <t>#/Cu in</t>
  </si>
  <si>
    <t>Analysis indicates a significant component needs upgrade that previously hasn't been identied</t>
  </si>
  <si>
    <t>low</t>
  </si>
  <si>
    <t>Analysis indicates a minor component needs upgrade that previously hasn't been identied - weld details, details that are inconsistent with the ProE model</t>
  </si>
  <si>
    <t>Identify these arees early with site surveys and as-builts</t>
  </si>
  <si>
    <t xml:space="preserve">Maintain upgrades of the model and keep ahead of the scenario changes. </t>
  </si>
  <si>
    <t>~2 Man-Months of Analysis Only</t>
  </si>
  <si>
    <t>~2 man-months of Analysis Only</t>
  </si>
  <si>
    <t>8 *</t>
  </si>
  <si>
    <t>4 *</t>
  </si>
  <si>
    <t xml:space="preserve">* These are guesses </t>
  </si>
  <si>
    <t xml:space="preserve">based on identifying </t>
  </si>
  <si>
    <t>Upgrade</t>
  </si>
  <si>
    <t xml:space="preserve">Hardware that needs </t>
  </si>
  <si>
    <t>Preliminary Design Analysis</t>
  </si>
  <si>
    <t>Final Design Analysis</t>
  </si>
  <si>
    <t>Title 3 Analysis Support</t>
  </si>
  <si>
    <t>See Tab B and  attached</t>
  </si>
  <si>
    <t>cost center 9417</t>
  </si>
  <si>
    <t xml:space="preserve">This job provides analytical support for global models and more general analyses not identifiec in component or task specific WAFs. The global model analysis will be used to qualify components and identify areas of the tokamak requiring further analysis. Identified plasma scenarios and power supply current limit analyses will be run in the global model and current sets that require further analysis will be identified. These analysis also serve to check the results of more  detailed analyses. </t>
  </si>
  <si>
    <t>Maintain Global model with updated design concepts</t>
  </si>
  <si>
    <t>Maintain updated 96 Scenarios</t>
  </si>
  <si>
    <t>Generic Tile Qualification Program</t>
  </si>
  <si>
    <t>Maintain Disruption Scenarios</t>
  </si>
  <si>
    <t>Develop List of in-service Inspection Areas</t>
  </si>
  <si>
    <t>Dynamic Response to Normal Loads PF4/5/TF/TF OOP Loads</t>
  </si>
  <si>
    <t>Fault, FMEA analyses</t>
  </si>
  <si>
    <t>CONDUCT FDR</t>
  </si>
  <si>
    <t>Fault, FMEA evaluation and analyses</t>
  </si>
  <si>
    <t>Titus/Bryant/Brooks</t>
  </si>
  <si>
    <t>Titus/Boales/Bryant/Brooks</t>
  </si>
  <si>
    <t>FDR Prep/documention</t>
  </si>
  <si>
    <t>PDR Documentation</t>
  </si>
  <si>
    <t>Many</t>
  </si>
  <si>
    <t>FY10$K</t>
  </si>
  <si>
    <t>HOURS (priced at FY10 rates)</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</si>
</sst>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
    <numFmt numFmtId="167" formatCode="&quot;$&quot;#,##0.0"/>
    <numFmt numFmtId="168" formatCode="&quot;$&quot;#,##0.00;[Red]&quot;$&quot;#,##0.00"/>
    <numFmt numFmtId="169" formatCode="#,##0;[Red]#,##0"/>
    <numFmt numFmtId="170" formatCode="0;[Red]0"/>
    <numFmt numFmtId="171" formatCode="#,##0.0;[Red]#,##0.0"/>
    <numFmt numFmtId="172" formatCode="&quot;$&quot;#,##0;[Red]&quot;$&quot;#,##0"/>
    <numFmt numFmtId="173" formatCode="0.0%"/>
    <numFmt numFmtId="174" formatCode="&quot;$&quot;#,##0.00"/>
    <numFmt numFmtId="175" formatCode="_(&quot;$&quot;* #,##0.0_);_(&quot;$&quot;* \(#,##0.0\);_(&quot;$&quot;* &quot;-&quot;??_);_(@_)"/>
    <numFmt numFmtId="176" formatCode="_(&quot;$&quot;* #,##0_);_(&quot;$&quot;* \(#,##0\);_(&quot;$&quot;* &quot;-&quot;??_);_(@_)"/>
    <numFmt numFmtId="177" formatCode="General;General;&quot;&quot;"/>
    <numFmt numFmtId="178" formatCode="&quot;$&quot;#,##0.000_);[Red]\(&quot;$&quot;#,##0.000\)"/>
    <numFmt numFmtId="179" formatCode="&quot;$&quot;#,##0.0000_);[Red]\(&quot;$&quot;#,##0.0000\)"/>
    <numFmt numFmtId="180" formatCode="&quot;$&quot;#,##0.0_);[Red]\(&quot;$&quot;#,##0.0\)"/>
    <numFmt numFmtId="181" formatCode="_(* #,##0.000_);_(* \(#,##0.000\);_(* &quot;-&quot;??_);_(@_)"/>
    <numFmt numFmtId="182" formatCode="_(* #,##0.000_);_(* \(#,##0.000\);_(* &quot;-&quot;???_);_(@_)"/>
    <numFmt numFmtId="183" formatCode="_(* #,##0.0_);_(* \(#,##0.0\);_(* &quot;-&quot;??_);_(@_)"/>
    <numFmt numFmtId="184" formatCode="_(* #,##0_);_(* \(#,##0\);_(* &quot;-&quot;??_);_(@_)"/>
    <numFmt numFmtId="185" formatCode="&quot;Yes&quot;;&quot;Yes&quot;;&quot;No&quot;"/>
    <numFmt numFmtId="186" formatCode="&quot;True&quot;;&quot;True&quot;;&quot;False&quot;"/>
    <numFmt numFmtId="187" formatCode="&quot;On&quot;;&quot;On&quot;;&quot;Off&quot;"/>
    <numFmt numFmtId="188" formatCode="[$€-2]\ #,##0.00_);[Red]\([$€-2]\ #,##0.00\)"/>
    <numFmt numFmtId="189" formatCode="[$-409]d\-mmm;@"/>
    <numFmt numFmtId="190" formatCode="mmm\-yyyy"/>
    <numFmt numFmtId="191" formatCode="[$-409]dddd\,\ mmmm\ dd\,\ yyyy"/>
    <numFmt numFmtId="192" formatCode="[$-409]mmmm\-yy;@"/>
    <numFmt numFmtId="193" formatCode="[$-409]mmm\-yy;@"/>
    <numFmt numFmtId="194" formatCode="m/d/yy;@"/>
    <numFmt numFmtId="195" formatCode="#,##0.00;[Red]#,##0.00"/>
    <numFmt numFmtId="196" formatCode="[$-409]d\-mmm\-yy;@"/>
    <numFmt numFmtId="197" formatCode="&quot;$&quot;#,##0.0;[Red]&quot;$&quot;#,##0.0"/>
    <numFmt numFmtId="198" formatCode="0.0;[Red]0.0"/>
    <numFmt numFmtId="199" formatCode="#,##0.0000;[Red]#,##0.0000"/>
    <numFmt numFmtId="200" formatCode="0.000;[Red]0.000"/>
    <numFmt numFmtId="201" formatCode="0.0000;[Red]0.0000"/>
  </numFmts>
  <fonts count="115">
    <font>
      <sz val="10"/>
      <name val="Arial"/>
      <family val="0"/>
    </font>
    <font>
      <b/>
      <sz val="12"/>
      <name val="Arial"/>
      <family val="2"/>
    </font>
    <font>
      <b/>
      <sz val="10"/>
      <name val="Arial"/>
      <family val="2"/>
    </font>
    <font>
      <b/>
      <u val="single"/>
      <sz val="10"/>
      <name val="Arial"/>
      <family val="2"/>
    </font>
    <font>
      <b/>
      <sz val="14"/>
      <name val="Arial"/>
      <family val="2"/>
    </font>
    <font>
      <b/>
      <sz val="16"/>
      <name val="Arial"/>
      <family val="2"/>
    </font>
    <font>
      <sz val="8"/>
      <name val="Arial"/>
      <family val="2"/>
    </font>
    <font>
      <b/>
      <sz val="9"/>
      <name val="Arial"/>
      <family val="2"/>
    </font>
    <font>
      <b/>
      <sz val="8"/>
      <name val="Arial"/>
      <family val="2"/>
    </font>
    <font>
      <sz val="14"/>
      <name val="Arial"/>
      <family val="2"/>
    </font>
    <font>
      <b/>
      <u val="single"/>
      <sz val="12"/>
      <name val="Arial"/>
      <family val="2"/>
    </font>
    <font>
      <u val="single"/>
      <sz val="7.5"/>
      <color indexed="61"/>
      <name val="Arial"/>
      <family val="2"/>
    </font>
    <font>
      <u val="single"/>
      <sz val="7.5"/>
      <color indexed="12"/>
      <name val="Arial"/>
      <family val="2"/>
    </font>
    <font>
      <b/>
      <u val="single"/>
      <sz val="16"/>
      <name val="Arial"/>
      <family val="2"/>
    </font>
    <font>
      <sz val="12"/>
      <name val="Arial"/>
      <family val="2"/>
    </font>
    <font>
      <sz val="16"/>
      <name val="Arial"/>
      <family val="2"/>
    </font>
    <font>
      <sz val="9"/>
      <name val="Times"/>
      <family val="1"/>
    </font>
    <font>
      <sz val="8"/>
      <color indexed="55"/>
      <name val="Times"/>
      <family val="1"/>
    </font>
    <font>
      <sz val="9"/>
      <name val="Helv"/>
      <family val="0"/>
    </font>
    <font>
      <b/>
      <sz val="9"/>
      <name val="Times"/>
      <family val="1"/>
    </font>
    <font>
      <sz val="12"/>
      <name val="Times"/>
      <family val="1"/>
    </font>
    <font>
      <b/>
      <sz val="12"/>
      <name val="Times"/>
      <family val="1"/>
    </font>
    <font>
      <b/>
      <sz val="10"/>
      <color indexed="10"/>
      <name val="Arial"/>
      <family val="2"/>
    </font>
    <font>
      <sz val="10"/>
      <name val="Times"/>
      <family val="1"/>
    </font>
    <font>
      <b/>
      <u val="single"/>
      <sz val="12"/>
      <color indexed="10"/>
      <name val="Times"/>
      <family val="1"/>
    </font>
    <font>
      <b/>
      <u val="single"/>
      <sz val="12"/>
      <name val="Times"/>
      <family val="1"/>
    </font>
    <font>
      <sz val="9"/>
      <name val="Arial"/>
      <family val="2"/>
    </font>
    <font>
      <b/>
      <sz val="9"/>
      <color indexed="10"/>
      <name val="Arial"/>
      <family val="2"/>
    </font>
    <font>
      <b/>
      <u val="single"/>
      <sz val="9"/>
      <name val="Arial"/>
      <family val="2"/>
    </font>
    <font>
      <u val="single"/>
      <sz val="9"/>
      <name val="Arial"/>
      <family val="2"/>
    </font>
    <font>
      <b/>
      <u val="single"/>
      <sz val="12"/>
      <color indexed="12"/>
      <name val="Times"/>
      <family val="1"/>
    </font>
    <font>
      <b/>
      <sz val="8"/>
      <color indexed="12"/>
      <name val="Arial"/>
      <family val="2"/>
    </font>
    <font>
      <b/>
      <sz val="8"/>
      <color indexed="10"/>
      <name val="Arial"/>
      <family val="2"/>
    </font>
    <font>
      <sz val="9"/>
      <color indexed="23"/>
      <name val="Times"/>
      <family val="1"/>
    </font>
    <font>
      <b/>
      <sz val="14"/>
      <name val="Times"/>
      <family val="1"/>
    </font>
    <font>
      <b/>
      <u val="single"/>
      <sz val="10"/>
      <color indexed="12"/>
      <name val="Arial"/>
      <family val="2"/>
    </font>
    <font>
      <b/>
      <sz val="10"/>
      <color indexed="12"/>
      <name val="Arial"/>
      <family val="2"/>
    </font>
    <font>
      <b/>
      <sz val="11"/>
      <color indexed="12"/>
      <name val="Arial"/>
      <family val="2"/>
    </font>
    <font>
      <b/>
      <u val="single"/>
      <sz val="11"/>
      <color indexed="12"/>
      <name val="Arial"/>
      <family val="2"/>
    </font>
    <font>
      <b/>
      <sz val="12"/>
      <color indexed="12"/>
      <name val="Arial"/>
      <family val="2"/>
    </font>
    <font>
      <b/>
      <sz val="11"/>
      <name val="Arial"/>
      <family val="2"/>
    </font>
    <font>
      <b/>
      <u val="single"/>
      <sz val="11"/>
      <name val="Times"/>
      <family val="1"/>
    </font>
    <font>
      <b/>
      <sz val="11"/>
      <name val="Times"/>
      <family val="1"/>
    </font>
    <font>
      <b/>
      <sz val="11"/>
      <color indexed="16"/>
      <name val="Times"/>
      <family val="1"/>
    </font>
    <font>
      <b/>
      <sz val="11"/>
      <color indexed="23"/>
      <name val="Times"/>
      <family val="1"/>
    </font>
    <font>
      <b/>
      <sz val="11"/>
      <color indexed="10"/>
      <name val="Arial"/>
      <family val="2"/>
    </font>
    <font>
      <b/>
      <i/>
      <sz val="11"/>
      <color indexed="12"/>
      <name val="Arial"/>
      <family val="2"/>
    </font>
    <font>
      <b/>
      <i/>
      <sz val="14"/>
      <color indexed="12"/>
      <name val="Arial"/>
      <family val="2"/>
    </font>
    <font>
      <i/>
      <sz val="14"/>
      <color indexed="12"/>
      <name val="Arial"/>
      <family val="2"/>
    </font>
    <font>
      <b/>
      <i/>
      <u val="single"/>
      <sz val="12"/>
      <color indexed="12"/>
      <name val="Times"/>
      <family val="1"/>
    </font>
    <font>
      <i/>
      <sz val="9"/>
      <color indexed="12"/>
      <name val="Times"/>
      <family val="1"/>
    </font>
    <font>
      <b/>
      <i/>
      <sz val="9"/>
      <color indexed="12"/>
      <name val="Times"/>
      <family val="1"/>
    </font>
    <font>
      <i/>
      <sz val="9"/>
      <color indexed="12"/>
      <name val="Arial"/>
      <family val="2"/>
    </font>
    <font>
      <b/>
      <i/>
      <sz val="12"/>
      <color indexed="12"/>
      <name val="Times"/>
      <family val="1"/>
    </font>
    <font>
      <i/>
      <sz val="12"/>
      <color indexed="12"/>
      <name val="Times"/>
      <family val="1"/>
    </font>
    <font>
      <b/>
      <i/>
      <sz val="10"/>
      <color indexed="12"/>
      <name val="Arial"/>
      <family val="2"/>
    </font>
    <font>
      <i/>
      <sz val="10"/>
      <color indexed="12"/>
      <name val="Arial"/>
      <family val="2"/>
    </font>
    <font>
      <b/>
      <sz val="9"/>
      <color indexed="23"/>
      <name val="Times"/>
      <family val="1"/>
    </font>
    <font>
      <sz val="8"/>
      <color indexed="10"/>
      <name val="Arial"/>
      <family val="2"/>
    </font>
    <font>
      <sz val="8"/>
      <color indexed="12"/>
      <name val="Arial"/>
      <family val="2"/>
    </font>
    <font>
      <sz val="8"/>
      <name val="Times"/>
      <family val="1"/>
    </font>
    <font>
      <b/>
      <sz val="10"/>
      <color indexed="12"/>
      <name val="Times"/>
      <family val="1"/>
    </font>
    <font>
      <b/>
      <u val="single"/>
      <sz val="14"/>
      <color indexed="16"/>
      <name val="Times"/>
      <family val="1"/>
    </font>
    <font>
      <b/>
      <sz val="14"/>
      <color indexed="12"/>
      <name val="Times"/>
      <family val="1"/>
    </font>
    <font>
      <b/>
      <i/>
      <u val="single"/>
      <sz val="14"/>
      <name val="Times"/>
      <family val="1"/>
    </font>
    <font>
      <b/>
      <i/>
      <u val="single"/>
      <sz val="14"/>
      <color indexed="12"/>
      <name val="Times"/>
      <family val="1"/>
    </font>
    <font>
      <b/>
      <i/>
      <u val="single"/>
      <sz val="14"/>
      <name val="Arial"/>
      <family val="2"/>
    </font>
    <font>
      <sz val="8"/>
      <color indexed="22"/>
      <name val="Times"/>
      <family val="1"/>
    </font>
    <font>
      <b/>
      <u val="single"/>
      <sz val="11"/>
      <name val="Arial"/>
      <family val="2"/>
    </font>
    <font>
      <sz val="8"/>
      <color indexed="9"/>
      <name val="Times"/>
      <family val="1"/>
    </font>
    <font>
      <b/>
      <sz val="8"/>
      <color indexed="63"/>
      <name val="Arial"/>
      <family val="2"/>
    </font>
    <font>
      <b/>
      <sz val="16"/>
      <name val="Times"/>
      <family val="1"/>
    </font>
    <font>
      <sz val="16"/>
      <name val="Times"/>
      <family val="1"/>
    </font>
    <font>
      <b/>
      <i/>
      <sz val="10"/>
      <color indexed="10"/>
      <name val="Arial"/>
      <family val="2"/>
    </font>
    <font>
      <sz val="10"/>
      <color indexed="16"/>
      <name val="Arial"/>
      <family val="2"/>
    </font>
    <font>
      <i/>
      <sz val="10"/>
      <name val="Arial"/>
      <family val="2"/>
    </font>
    <font>
      <sz val="10"/>
      <color indexed="10"/>
      <name val="Arial"/>
      <family val="2"/>
    </font>
    <font>
      <b/>
      <i/>
      <sz val="8"/>
      <name val="Arial"/>
      <family val="2"/>
    </font>
    <font>
      <i/>
      <sz val="8"/>
      <name val="Arial"/>
      <family val="2"/>
    </font>
    <font>
      <i/>
      <sz val="8"/>
      <name val="Times New Roman"/>
      <family val="1"/>
    </font>
    <font>
      <b/>
      <i/>
      <sz val="10"/>
      <name val="Arial"/>
      <family val="2"/>
    </font>
    <font>
      <i/>
      <sz val="8"/>
      <color indexed="12"/>
      <name val="Arial"/>
      <family val="2"/>
    </font>
    <font>
      <sz val="11"/>
      <color indexed="63"/>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8"/>
        <bgColor indexed="64"/>
      </patternFill>
    </fill>
    <fill>
      <patternFill patternType="solid">
        <fgColor indexed="43"/>
        <bgColor indexed="64"/>
      </patternFill>
    </fill>
    <fill>
      <patternFill patternType="solid">
        <fgColor indexed="63"/>
        <bgColor indexed="64"/>
      </patternFill>
    </fill>
    <fill>
      <patternFill patternType="solid">
        <fgColor indexed="45"/>
        <bgColor indexed="64"/>
      </patternFill>
    </fill>
    <fill>
      <patternFill patternType="solid">
        <fgColor indexed="23"/>
        <bgColor indexed="64"/>
      </patternFill>
    </fill>
    <fill>
      <patternFill patternType="solid">
        <fgColor indexed="9"/>
        <bgColor indexed="64"/>
      </patternFill>
    </fill>
    <fill>
      <patternFill patternType="solid">
        <fgColor indexed="47"/>
        <bgColor indexed="64"/>
      </patternFill>
    </fill>
    <fill>
      <patternFill patternType="solid">
        <fgColor indexed="41"/>
        <bgColor indexed="64"/>
      </patternFill>
    </fill>
    <fill>
      <patternFill patternType="solid">
        <fgColor indexed="13"/>
        <bgColor indexed="64"/>
      </patternFill>
    </fill>
    <fill>
      <patternFill patternType="solid">
        <fgColor indexed="42"/>
        <bgColor indexed="64"/>
      </patternFill>
    </fill>
    <fill>
      <patternFill patternType="solid">
        <fgColor indexed="44"/>
        <bgColor indexed="64"/>
      </patternFill>
    </fill>
    <fill>
      <patternFill patternType="solid">
        <fgColor indexed="15"/>
        <bgColor indexed="64"/>
      </patternFill>
    </fill>
    <fill>
      <patternFill patternType="solid">
        <fgColor indexed="51"/>
        <bgColor indexed="64"/>
      </patternFill>
    </fill>
  </fills>
  <borders count="10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color indexed="63"/>
      </bottom>
    </border>
    <border>
      <left style="medium"/>
      <right style="medium"/>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style="thin"/>
      <right>
        <color indexed="63"/>
      </right>
      <top>
        <color indexed="63"/>
      </top>
      <bottom style="thin"/>
    </border>
    <border>
      <left style="medium"/>
      <right style="medium"/>
      <top>
        <color indexed="63"/>
      </top>
      <bottom style="medium"/>
    </border>
    <border>
      <left style="medium"/>
      <right>
        <color indexed="63"/>
      </right>
      <top style="medium"/>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color indexed="63"/>
      </right>
      <top>
        <color indexed="63"/>
      </top>
      <bottom style="medium"/>
    </border>
    <border>
      <left style="thin"/>
      <right style="thin"/>
      <top style="thin"/>
      <bottom style="thin"/>
    </border>
    <border>
      <left style="medium"/>
      <right style="medium"/>
      <top>
        <color indexed="63"/>
      </top>
      <bottom>
        <color indexed="63"/>
      </bottom>
    </border>
    <border>
      <left style="medium"/>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medium"/>
      <right style="thin"/>
      <top style="medium"/>
      <bottom>
        <color indexed="63"/>
      </bottom>
    </border>
    <border>
      <left style="thick"/>
      <right>
        <color indexed="63"/>
      </right>
      <top style="medium"/>
      <bottom>
        <color indexed="63"/>
      </bottom>
    </border>
    <border>
      <left style="thin"/>
      <right style="thick"/>
      <top style="medium"/>
      <bottom>
        <color indexed="63"/>
      </bottom>
    </border>
    <border>
      <left style="thick"/>
      <right style="thick"/>
      <top style="medium"/>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style="medium"/>
      <right style="thin"/>
      <top>
        <color indexed="63"/>
      </top>
      <bottom>
        <color indexed="63"/>
      </bottom>
    </border>
    <border>
      <left style="thick"/>
      <right>
        <color indexed="63"/>
      </right>
      <top>
        <color indexed="63"/>
      </top>
      <bottom>
        <color indexed="63"/>
      </bottom>
    </border>
    <border>
      <left style="thin"/>
      <right style="thick"/>
      <top>
        <color indexed="63"/>
      </top>
      <bottom>
        <color indexed="63"/>
      </bottom>
    </border>
    <border>
      <left style="thick"/>
      <right style="thick"/>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medium"/>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thin"/>
      <top style="medium"/>
      <bottom style="thin"/>
    </border>
    <border>
      <left style="thick"/>
      <right>
        <color indexed="63"/>
      </right>
      <top style="medium"/>
      <bottom style="thin"/>
    </border>
    <border>
      <left style="thin"/>
      <right style="thick"/>
      <top style="medium"/>
      <bottom style="thin"/>
    </border>
    <border>
      <left style="thick"/>
      <right style="thick"/>
      <top style="medium"/>
      <bottom style="thin"/>
    </border>
    <border>
      <left style="medium"/>
      <right style="medium"/>
      <top style="thin"/>
      <bottom style="thin"/>
    </border>
    <border>
      <left style="medium"/>
      <right style="medium"/>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thin"/>
      <bottom>
        <color indexed="63"/>
      </bottom>
    </border>
    <border>
      <left style="medium"/>
      <right>
        <color indexed="63"/>
      </right>
      <top style="thin"/>
      <bottom>
        <color indexed="63"/>
      </bottom>
    </border>
    <border>
      <left style="thick"/>
      <right>
        <color indexed="63"/>
      </right>
      <top style="thin"/>
      <bottom>
        <color indexed="63"/>
      </bottom>
    </border>
    <border>
      <left style="thin"/>
      <right style="thick"/>
      <top style="thin"/>
      <bottom>
        <color indexed="63"/>
      </bottom>
    </border>
    <border>
      <left style="thick"/>
      <right style="thick"/>
      <top>
        <color indexed="63"/>
      </top>
      <bottom style="thin"/>
    </border>
    <border>
      <left style="medium"/>
      <right>
        <color indexed="63"/>
      </right>
      <top style="thin"/>
      <bottom style="thin"/>
    </border>
    <border>
      <left>
        <color indexed="63"/>
      </left>
      <right>
        <color indexed="63"/>
      </right>
      <top style="thin"/>
      <bottom style="thin"/>
    </border>
    <border>
      <left style="thin"/>
      <right>
        <color indexed="63"/>
      </right>
      <top style="thin"/>
      <bottom style="thin"/>
    </border>
    <border>
      <left style="thin"/>
      <right style="medium"/>
      <top style="thin"/>
      <bottom style="thin"/>
    </border>
    <border>
      <left style="medium"/>
      <right style="thin"/>
      <top style="thin"/>
      <bottom style="thin"/>
    </border>
    <border>
      <left style="thick"/>
      <right>
        <color indexed="63"/>
      </right>
      <top style="thin"/>
      <bottom style="thin"/>
    </border>
    <border>
      <left style="thin"/>
      <right style="thick"/>
      <top style="thin"/>
      <bottom style="thin"/>
    </border>
    <border>
      <left style="medium"/>
      <right style="medium"/>
      <top style="thin"/>
      <bottom style="medium"/>
    </border>
    <border>
      <left style="medium"/>
      <right>
        <color indexed="63"/>
      </right>
      <top style="thin"/>
      <bottom style="medium"/>
    </border>
    <border>
      <left style="thin"/>
      <right style="thin"/>
      <top style="thin"/>
      <bottom style="medium"/>
    </border>
    <border>
      <left>
        <color indexed="63"/>
      </left>
      <right>
        <color indexed="63"/>
      </right>
      <top style="thin"/>
      <bottom style="medium"/>
    </border>
    <border>
      <left style="thin"/>
      <right>
        <color indexed="63"/>
      </right>
      <top style="thin"/>
      <bottom style="medium"/>
    </border>
    <border>
      <left style="thin"/>
      <right style="medium"/>
      <top style="thin"/>
      <bottom style="medium"/>
    </border>
    <border>
      <left style="medium"/>
      <right style="thin"/>
      <top style="thin"/>
      <bottom style="medium"/>
    </border>
    <border>
      <left style="thick"/>
      <right>
        <color indexed="63"/>
      </right>
      <top style="thin"/>
      <bottom style="medium"/>
    </border>
    <border>
      <left style="thin"/>
      <right style="thick"/>
      <top style="thin"/>
      <bottom style="medium"/>
    </border>
    <border>
      <left style="medium"/>
      <right style="medium"/>
      <top>
        <color indexed="63"/>
      </top>
      <bottom style="thin"/>
    </border>
    <border>
      <left style="medium"/>
      <right>
        <color indexed="63"/>
      </right>
      <top>
        <color indexed="63"/>
      </top>
      <bottom style="thin"/>
    </border>
    <border>
      <left style="thin"/>
      <right style="thin"/>
      <top>
        <color indexed="63"/>
      </top>
      <bottom style="thin"/>
    </border>
    <border>
      <left style="thin"/>
      <right style="medium"/>
      <top>
        <color indexed="63"/>
      </top>
      <bottom style="thin"/>
    </border>
    <border>
      <left style="medium"/>
      <right style="thin"/>
      <top>
        <color indexed="63"/>
      </top>
      <bottom style="thin"/>
    </border>
    <border>
      <left style="thick"/>
      <right>
        <color indexed="63"/>
      </right>
      <top>
        <color indexed="63"/>
      </top>
      <bottom style="thin"/>
    </border>
    <border>
      <left style="thin"/>
      <right style="thick"/>
      <top>
        <color indexed="63"/>
      </top>
      <bottom style="thin"/>
    </border>
    <border>
      <left>
        <color indexed="63"/>
      </left>
      <right style="medium"/>
      <top style="thin"/>
      <bottom>
        <color indexed="63"/>
      </bottom>
    </border>
    <border>
      <left style="thick"/>
      <right style="thick"/>
      <top style="thin"/>
      <bottom style="thin"/>
    </border>
    <border>
      <left style="thick"/>
      <right style="thick"/>
      <top style="thin"/>
      <bottom style="medium"/>
    </border>
    <border>
      <left style="thick"/>
      <right style="thick"/>
      <top style="thick"/>
      <bottom>
        <color indexed="63"/>
      </bottom>
    </border>
    <border>
      <left style="thin"/>
      <right style="thin"/>
      <top style="medium"/>
      <bottom style="medium"/>
    </border>
    <border>
      <left style="medium"/>
      <right style="thin"/>
      <top style="medium"/>
      <bottom style="medium"/>
    </border>
    <border>
      <left style="thick"/>
      <right style="thick"/>
      <top>
        <color indexed="63"/>
      </top>
      <bottom style="thick"/>
    </border>
    <border>
      <left style="thin"/>
      <right style="medium"/>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8" fillId="2" borderId="0" applyNumberFormat="0" applyBorder="0" applyAlignment="0" applyProtection="0"/>
    <xf numFmtId="0" fontId="98" fillId="3" borderId="0" applyNumberFormat="0" applyBorder="0" applyAlignment="0" applyProtection="0"/>
    <xf numFmtId="0" fontId="98" fillId="4" borderId="0" applyNumberFormat="0" applyBorder="0" applyAlignment="0" applyProtection="0"/>
    <xf numFmtId="0" fontId="98" fillId="5" borderId="0" applyNumberFormat="0" applyBorder="0" applyAlignment="0" applyProtection="0"/>
    <xf numFmtId="0" fontId="98" fillId="6" borderId="0" applyNumberFormat="0" applyBorder="0" applyAlignment="0" applyProtection="0"/>
    <xf numFmtId="0" fontId="98" fillId="7" borderId="0" applyNumberFormat="0" applyBorder="0" applyAlignment="0" applyProtection="0"/>
    <xf numFmtId="0" fontId="98" fillId="8" borderId="0" applyNumberFormat="0" applyBorder="0" applyAlignment="0" applyProtection="0"/>
    <xf numFmtId="0" fontId="98" fillId="9" borderId="0" applyNumberFormat="0" applyBorder="0" applyAlignment="0" applyProtection="0"/>
    <xf numFmtId="0" fontId="98" fillId="10" borderId="0" applyNumberFormat="0" applyBorder="0" applyAlignment="0" applyProtection="0"/>
    <xf numFmtId="0" fontId="98" fillId="11" borderId="0" applyNumberFormat="0" applyBorder="0" applyAlignment="0" applyProtection="0"/>
    <xf numFmtId="0" fontId="98" fillId="12" borderId="0" applyNumberFormat="0" applyBorder="0" applyAlignment="0" applyProtection="0"/>
    <xf numFmtId="0" fontId="98" fillId="13" borderId="0" applyNumberFormat="0" applyBorder="0" applyAlignment="0" applyProtection="0"/>
    <xf numFmtId="0" fontId="99" fillId="14" borderId="0" applyNumberFormat="0" applyBorder="0" applyAlignment="0" applyProtection="0"/>
    <xf numFmtId="0" fontId="99" fillId="15" borderId="0" applyNumberFormat="0" applyBorder="0" applyAlignment="0" applyProtection="0"/>
    <xf numFmtId="0" fontId="99" fillId="16" borderId="0" applyNumberFormat="0" applyBorder="0" applyAlignment="0" applyProtection="0"/>
    <xf numFmtId="0" fontId="99" fillId="17" borderId="0" applyNumberFormat="0" applyBorder="0" applyAlignment="0" applyProtection="0"/>
    <xf numFmtId="0" fontId="99" fillId="18" borderId="0" applyNumberFormat="0" applyBorder="0" applyAlignment="0" applyProtection="0"/>
    <xf numFmtId="0" fontId="99" fillId="19" borderId="0" applyNumberFormat="0" applyBorder="0" applyAlignment="0" applyProtection="0"/>
    <xf numFmtId="0" fontId="99" fillId="20" borderId="0" applyNumberFormat="0" applyBorder="0" applyAlignment="0" applyProtection="0"/>
    <xf numFmtId="0" fontId="99" fillId="21" borderId="0" applyNumberFormat="0" applyBorder="0" applyAlignment="0" applyProtection="0"/>
    <xf numFmtId="0" fontId="99" fillId="22" borderId="0" applyNumberFormat="0" applyBorder="0" applyAlignment="0" applyProtection="0"/>
    <xf numFmtId="0" fontId="99" fillId="23" borderId="0" applyNumberFormat="0" applyBorder="0" applyAlignment="0" applyProtection="0"/>
    <xf numFmtId="0" fontId="99" fillId="24" borderId="0" applyNumberFormat="0" applyBorder="0" applyAlignment="0" applyProtection="0"/>
    <xf numFmtId="0" fontId="99" fillId="25" borderId="0" applyNumberFormat="0" applyBorder="0" applyAlignment="0" applyProtection="0"/>
    <xf numFmtId="0" fontId="100" fillId="26" borderId="0" applyNumberFormat="0" applyBorder="0" applyAlignment="0" applyProtection="0"/>
    <xf numFmtId="0" fontId="101" fillId="27" borderId="1" applyNumberFormat="0" applyAlignment="0" applyProtection="0"/>
    <xf numFmtId="0" fontId="10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3" fillId="0" borderId="0" applyNumberFormat="0" applyFill="0" applyBorder="0" applyAlignment="0" applyProtection="0"/>
    <xf numFmtId="0" fontId="11" fillId="0" borderId="0" applyNumberFormat="0" applyFill="0" applyBorder="0" applyAlignment="0" applyProtection="0"/>
    <xf numFmtId="0" fontId="104" fillId="29" borderId="0" applyNumberFormat="0" applyBorder="0" applyAlignment="0" applyProtection="0"/>
    <xf numFmtId="0" fontId="105" fillId="0" borderId="3" applyNumberFormat="0" applyFill="0" applyAlignment="0" applyProtection="0"/>
    <xf numFmtId="0" fontId="106" fillId="0" borderId="4" applyNumberFormat="0" applyFill="0" applyAlignment="0" applyProtection="0"/>
    <xf numFmtId="0" fontId="107" fillId="0" borderId="5" applyNumberFormat="0" applyFill="0" applyAlignment="0" applyProtection="0"/>
    <xf numFmtId="0" fontId="107" fillId="0" borderId="0" applyNumberFormat="0" applyFill="0" applyBorder="0" applyAlignment="0" applyProtection="0"/>
    <xf numFmtId="0" fontId="12" fillId="0" borderId="0" applyNumberFormat="0" applyFill="0" applyBorder="0" applyAlignment="0" applyProtection="0"/>
    <xf numFmtId="0" fontId="108" fillId="30" borderId="1" applyNumberFormat="0" applyAlignment="0" applyProtection="0"/>
    <xf numFmtId="0" fontId="109" fillId="0" borderId="6" applyNumberFormat="0" applyFill="0" applyAlignment="0" applyProtection="0"/>
    <xf numFmtId="0" fontId="110" fillId="31" borderId="0" applyNumberFormat="0" applyBorder="0" applyAlignment="0" applyProtection="0"/>
    <xf numFmtId="0" fontId="0" fillId="0" borderId="0">
      <alignment/>
      <protection locked="0"/>
    </xf>
    <xf numFmtId="0" fontId="0" fillId="32" borderId="7" applyNumberFormat="0" applyFont="0" applyAlignment="0" applyProtection="0"/>
    <xf numFmtId="0" fontId="111" fillId="27" borderId="8" applyNumberFormat="0" applyAlignment="0" applyProtection="0"/>
    <xf numFmtId="9" fontId="0" fillId="0" borderId="0" applyFont="0" applyFill="0" applyBorder="0" applyAlignment="0" applyProtection="0"/>
    <xf numFmtId="0" fontId="112" fillId="0" borderId="0" applyNumberFormat="0" applyFill="0" applyBorder="0" applyAlignment="0" applyProtection="0"/>
    <xf numFmtId="0" fontId="113" fillId="0" borderId="9" applyNumberFormat="0" applyFill="0" applyAlignment="0" applyProtection="0"/>
    <xf numFmtId="0" fontId="114" fillId="0" borderId="0" applyNumberFormat="0" applyFill="0" applyBorder="0" applyAlignment="0" applyProtection="0"/>
  </cellStyleXfs>
  <cellXfs count="810">
    <xf numFmtId="0" fontId="0" fillId="0" borderId="0" xfId="0" applyAlignment="1">
      <alignment/>
    </xf>
    <xf numFmtId="0" fontId="2" fillId="0" borderId="0" xfId="0" applyFont="1" applyAlignment="1">
      <alignment/>
    </xf>
    <xf numFmtId="0" fontId="0" fillId="0" borderId="0" xfId="0" applyAlignment="1">
      <alignment horizontal="centerContinuous"/>
    </xf>
    <xf numFmtId="0" fontId="0" fillId="0" borderId="0" xfId="0" applyAlignment="1">
      <alignment horizontal="center"/>
    </xf>
    <xf numFmtId="0" fontId="2" fillId="0" borderId="0" xfId="0" applyFont="1" applyAlignment="1">
      <alignment horizontal="center"/>
    </xf>
    <xf numFmtId="0" fontId="0" fillId="0" borderId="0" xfId="0" applyFill="1" applyAlignment="1">
      <alignment/>
    </xf>
    <xf numFmtId="0" fontId="5" fillId="0" borderId="0" xfId="0" applyFont="1" applyAlignment="1">
      <alignment/>
    </xf>
    <xf numFmtId="0" fontId="0" fillId="0" borderId="0" xfId="0" applyAlignment="1">
      <alignment/>
    </xf>
    <xf numFmtId="0" fontId="0" fillId="33" borderId="0" xfId="0" applyFill="1" applyAlignment="1">
      <alignment/>
    </xf>
    <xf numFmtId="0" fontId="1" fillId="0" borderId="0" xfId="0" applyFont="1" applyAlignment="1">
      <alignment/>
    </xf>
    <xf numFmtId="0" fontId="10" fillId="0" borderId="0" xfId="0" applyFont="1" applyAlignment="1">
      <alignment/>
    </xf>
    <xf numFmtId="0" fontId="3" fillId="0" borderId="0" xfId="0" applyFont="1" applyAlignment="1">
      <alignment/>
    </xf>
    <xf numFmtId="0" fontId="3" fillId="0" borderId="0" xfId="0" applyFont="1" applyAlignment="1">
      <alignment horizontal="center"/>
    </xf>
    <xf numFmtId="0" fontId="3" fillId="0" borderId="0" xfId="0" applyFont="1" applyAlignment="1">
      <alignment horizontal="centerContinuous"/>
    </xf>
    <xf numFmtId="0" fontId="3" fillId="0" borderId="0" xfId="0" applyFont="1" applyAlignment="1">
      <alignment horizontal="center" wrapText="1"/>
    </xf>
    <xf numFmtId="0" fontId="2" fillId="0" borderId="0" xfId="0" applyFont="1" applyAlignment="1" quotePrefix="1">
      <alignment horizontal="center"/>
    </xf>
    <xf numFmtId="0" fontId="13" fillId="0" borderId="10" xfId="57" applyFont="1" applyBorder="1" applyAlignment="1">
      <alignment horizontal="centerContinuous"/>
      <protection locked="0"/>
    </xf>
    <xf numFmtId="0" fontId="0" fillId="0" borderId="11" xfId="57" applyBorder="1" applyAlignment="1">
      <alignment horizontal="centerContinuous"/>
      <protection locked="0"/>
    </xf>
    <xf numFmtId="0" fontId="0" fillId="0" borderId="0" xfId="57">
      <alignment/>
      <protection locked="0"/>
    </xf>
    <xf numFmtId="0" fontId="2" fillId="0" borderId="12" xfId="57" applyFont="1" applyBorder="1">
      <alignment/>
      <protection locked="0"/>
    </xf>
    <xf numFmtId="0" fontId="5" fillId="0" borderId="13" xfId="57" applyFont="1" applyBorder="1">
      <alignment/>
      <protection locked="0"/>
    </xf>
    <xf numFmtId="0" fontId="1" fillId="0" borderId="13" xfId="0" applyFont="1" applyBorder="1" applyAlignment="1">
      <alignment/>
    </xf>
    <xf numFmtId="0" fontId="0" fillId="0" borderId="13" xfId="57" applyBorder="1">
      <alignment/>
      <protection locked="0"/>
    </xf>
    <xf numFmtId="0" fontId="0" fillId="0" borderId="0" xfId="57" applyAlignment="1">
      <alignment horizontal="left" vertical="top" wrapText="1"/>
      <protection locked="0"/>
    </xf>
    <xf numFmtId="0" fontId="0" fillId="0" borderId="13" xfId="57" applyFont="1" applyBorder="1" applyAlignment="1">
      <alignment horizontal="left"/>
      <protection locked="0"/>
    </xf>
    <xf numFmtId="0" fontId="0" fillId="0" borderId="13" xfId="57" applyBorder="1" applyAlignment="1">
      <alignment horizontal="left"/>
      <protection locked="0"/>
    </xf>
    <xf numFmtId="0" fontId="2" fillId="0" borderId="14" xfId="57" applyFont="1" applyBorder="1">
      <alignment/>
      <protection locked="0"/>
    </xf>
    <xf numFmtId="0" fontId="0" fillId="0" borderId="15" xfId="57" applyBorder="1" applyAlignment="1">
      <alignment horizontal="left"/>
      <protection locked="0"/>
    </xf>
    <xf numFmtId="0" fontId="2" fillId="0" borderId="0" xfId="57" applyFont="1">
      <alignment/>
      <protection locked="0"/>
    </xf>
    <xf numFmtId="0" fontId="0" fillId="0" borderId="0" xfId="57" applyAlignment="1">
      <alignment horizontal="left"/>
      <protection locked="0"/>
    </xf>
    <xf numFmtId="0" fontId="14" fillId="0" borderId="0" xfId="0" applyFont="1" applyAlignment="1">
      <alignment/>
    </xf>
    <xf numFmtId="0" fontId="16" fillId="0" borderId="0" xfId="0" applyFont="1" applyAlignment="1">
      <alignment/>
    </xf>
    <xf numFmtId="0" fontId="15" fillId="0" borderId="0" xfId="0" applyFont="1" applyAlignment="1">
      <alignment/>
    </xf>
    <xf numFmtId="0" fontId="9" fillId="33" borderId="0" xfId="0" applyFont="1" applyFill="1" applyAlignment="1">
      <alignment/>
    </xf>
    <xf numFmtId="0" fontId="16" fillId="0" borderId="0" xfId="0" applyFont="1" applyAlignment="1">
      <alignment wrapText="1"/>
    </xf>
    <xf numFmtId="0" fontId="16" fillId="34" borderId="0" xfId="0" applyFont="1" applyFill="1" applyAlignment="1">
      <alignment/>
    </xf>
    <xf numFmtId="166" fontId="16" fillId="0" borderId="0" xfId="0" applyNumberFormat="1" applyFont="1" applyAlignment="1">
      <alignment/>
    </xf>
    <xf numFmtId="0" fontId="16" fillId="0" borderId="0" xfId="0" applyFont="1" applyFill="1" applyAlignment="1">
      <alignment/>
    </xf>
    <xf numFmtId="0" fontId="18" fillId="34" borderId="0" xfId="0" applyFont="1" applyFill="1" applyAlignment="1">
      <alignment/>
    </xf>
    <xf numFmtId="0" fontId="19" fillId="0" borderId="0" xfId="0" applyFont="1" applyFill="1" applyAlignment="1">
      <alignment/>
    </xf>
    <xf numFmtId="0" fontId="0" fillId="0" borderId="0" xfId="57" applyFont="1">
      <alignment/>
      <protection locked="0"/>
    </xf>
    <xf numFmtId="0" fontId="0" fillId="0" borderId="13" xfId="0" applyFont="1" applyBorder="1" applyAlignment="1">
      <alignment vertical="top" wrapText="1"/>
    </xf>
    <xf numFmtId="0" fontId="20" fillId="0" borderId="0" xfId="0" applyFont="1" applyAlignment="1">
      <alignment/>
    </xf>
    <xf numFmtId="0" fontId="20" fillId="0" borderId="0" xfId="0" applyFont="1" applyFill="1" applyAlignment="1">
      <alignment/>
    </xf>
    <xf numFmtId="0" fontId="2" fillId="0" borderId="0" xfId="0" applyFont="1" applyFill="1" applyAlignment="1">
      <alignment/>
    </xf>
    <xf numFmtId="0" fontId="0" fillId="0" borderId="0" xfId="0" applyFont="1" applyAlignment="1">
      <alignment/>
    </xf>
    <xf numFmtId="0" fontId="2" fillId="0" borderId="0" xfId="0" applyFont="1" applyAlignment="1">
      <alignment horizontal="center" wrapText="1"/>
    </xf>
    <xf numFmtId="0" fontId="2" fillId="0" borderId="0" xfId="0" applyFont="1" applyAlignment="1">
      <alignment vertical="top"/>
    </xf>
    <xf numFmtId="0" fontId="0" fillId="0" borderId="0" xfId="0" applyFont="1" applyAlignment="1">
      <alignment vertical="top"/>
    </xf>
    <xf numFmtId="0" fontId="2" fillId="0" borderId="16" xfId="0" applyFont="1" applyBorder="1" applyAlignment="1">
      <alignment horizontal="center"/>
    </xf>
    <xf numFmtId="0" fontId="0" fillId="0" borderId="0" xfId="0" applyFont="1" applyBorder="1" applyAlignment="1">
      <alignment horizontal="center" wrapText="1"/>
    </xf>
    <xf numFmtId="0" fontId="0" fillId="0" borderId="0" xfId="0" applyFont="1" applyBorder="1" applyAlignment="1">
      <alignment wrapText="1"/>
    </xf>
    <xf numFmtId="0" fontId="1" fillId="0" borderId="12" xfId="0" applyFont="1" applyBorder="1" applyAlignment="1">
      <alignment/>
    </xf>
    <xf numFmtId="0" fontId="2" fillId="0" borderId="17" xfId="0" applyFont="1" applyBorder="1" applyAlignment="1">
      <alignment horizontal="center" wrapText="1"/>
    </xf>
    <xf numFmtId="0" fontId="23" fillId="0" borderId="0" xfId="0" applyFont="1" applyFill="1" applyAlignment="1">
      <alignment textRotation="91"/>
    </xf>
    <xf numFmtId="0" fontId="23" fillId="35" borderId="18" xfId="0" applyFont="1" applyFill="1" applyBorder="1" applyAlignment="1">
      <alignment horizontal="centerContinuous"/>
    </xf>
    <xf numFmtId="0" fontId="0" fillId="35" borderId="0" xfId="0" applyFill="1" applyBorder="1" applyAlignment="1">
      <alignment/>
    </xf>
    <xf numFmtId="0" fontId="23" fillId="35" borderId="0" xfId="0" applyFont="1" applyFill="1" applyBorder="1" applyAlignment="1">
      <alignment textRotation="91"/>
    </xf>
    <xf numFmtId="0" fontId="0" fillId="35" borderId="17" xfId="0" applyFill="1" applyBorder="1" applyAlignment="1">
      <alignment/>
    </xf>
    <xf numFmtId="0" fontId="19" fillId="0" borderId="0" xfId="0" applyFont="1" applyAlignment="1">
      <alignment horizontal="center" wrapText="1"/>
    </xf>
    <xf numFmtId="0" fontId="4" fillId="0" borderId="0" xfId="0" applyFont="1" applyAlignment="1">
      <alignment/>
    </xf>
    <xf numFmtId="0" fontId="4" fillId="0" borderId="0" xfId="0" applyFont="1" applyBorder="1" applyAlignment="1">
      <alignment/>
    </xf>
    <xf numFmtId="0" fontId="2" fillId="0" borderId="0" xfId="0" applyFont="1" applyBorder="1" applyAlignment="1">
      <alignment horizontal="center"/>
    </xf>
    <xf numFmtId="0" fontId="2" fillId="0" borderId="0" xfId="0" applyFont="1" applyBorder="1" applyAlignment="1">
      <alignment horizontal="center" wrapText="1"/>
    </xf>
    <xf numFmtId="0" fontId="2" fillId="0" borderId="0" xfId="0" applyFont="1" applyFill="1" applyAlignment="1">
      <alignment horizontal="center" wrapText="1"/>
    </xf>
    <xf numFmtId="9" fontId="2" fillId="0" borderId="0" xfId="0" applyNumberFormat="1" applyFont="1" applyFill="1" applyAlignment="1">
      <alignment/>
    </xf>
    <xf numFmtId="0" fontId="2" fillId="0" borderId="0" xfId="0" applyFont="1" applyFill="1" applyAlignment="1">
      <alignment horizontal="center"/>
    </xf>
    <xf numFmtId="0" fontId="26" fillId="0" borderId="0" xfId="0" applyFont="1" applyAlignment="1">
      <alignment/>
    </xf>
    <xf numFmtId="166" fontId="27" fillId="0" borderId="0" xfId="0" applyNumberFormat="1" applyFont="1" applyAlignment="1">
      <alignment wrapText="1"/>
    </xf>
    <xf numFmtId="166" fontId="27" fillId="0" borderId="0" xfId="0" applyNumberFormat="1" applyFont="1" applyAlignment="1">
      <alignment/>
    </xf>
    <xf numFmtId="0" fontId="7" fillId="0" borderId="0" xfId="0" applyFont="1" applyAlignment="1">
      <alignment horizontal="center"/>
    </xf>
    <xf numFmtId="166" fontId="7" fillId="0" borderId="0" xfId="0" applyNumberFormat="1" applyFont="1" applyFill="1" applyAlignment="1">
      <alignment/>
    </xf>
    <xf numFmtId="0" fontId="19" fillId="36" borderId="0" xfId="0" applyFont="1" applyFill="1" applyAlignment="1">
      <alignment horizontal="center"/>
    </xf>
    <xf numFmtId="0" fontId="2" fillId="0" borderId="0" xfId="0" applyFont="1" applyAlignment="1" quotePrefix="1">
      <alignment/>
    </xf>
    <xf numFmtId="0" fontId="4" fillId="0" borderId="12" xfId="0" applyFont="1" applyBorder="1" applyAlignment="1">
      <alignment/>
    </xf>
    <xf numFmtId="0" fontId="16" fillId="33" borderId="0" xfId="0" applyFont="1" applyFill="1" applyAlignment="1">
      <alignment/>
    </xf>
    <xf numFmtId="0" fontId="33" fillId="36" borderId="0" xfId="0" applyFont="1" applyFill="1" applyAlignment="1">
      <alignment/>
    </xf>
    <xf numFmtId="194" fontId="6" fillId="36" borderId="0" xfId="0" applyNumberFormat="1" applyFont="1" applyFill="1" applyAlignment="1">
      <alignment/>
    </xf>
    <xf numFmtId="14" fontId="6" fillId="36" borderId="0" xfId="0" applyNumberFormat="1" applyFont="1" applyFill="1" applyAlignment="1">
      <alignment horizontal="left"/>
    </xf>
    <xf numFmtId="0" fontId="61" fillId="33" borderId="19" xfId="0" applyFont="1" applyFill="1" applyBorder="1" applyAlignment="1">
      <alignment horizontal="center" wrapText="1"/>
    </xf>
    <xf numFmtId="0" fontId="33" fillId="33" borderId="0" xfId="0" applyFont="1" applyFill="1" applyAlignment="1">
      <alignment/>
    </xf>
    <xf numFmtId="0" fontId="57" fillId="33" borderId="0" xfId="0" applyFont="1" applyFill="1" applyAlignment="1">
      <alignment/>
    </xf>
    <xf numFmtId="194" fontId="0" fillId="33" borderId="0" xfId="0" applyNumberFormat="1" applyFill="1" applyAlignment="1">
      <alignment/>
    </xf>
    <xf numFmtId="14" fontId="2" fillId="33" borderId="0" xfId="0" applyNumberFormat="1" applyFont="1" applyFill="1" applyAlignment="1">
      <alignment horizontal="left"/>
    </xf>
    <xf numFmtId="0" fontId="19" fillId="33" borderId="0" xfId="0" applyFont="1" applyFill="1" applyAlignment="1">
      <alignment horizontal="center"/>
    </xf>
    <xf numFmtId="0" fontId="20" fillId="33" borderId="0" xfId="0" applyFont="1" applyFill="1" applyAlignment="1">
      <alignment/>
    </xf>
    <xf numFmtId="0" fontId="37" fillId="33" borderId="18" xfId="0" applyFont="1" applyFill="1" applyBorder="1" applyAlignment="1">
      <alignment/>
    </xf>
    <xf numFmtId="0" fontId="38" fillId="33" borderId="11" xfId="0" applyFont="1" applyFill="1" applyBorder="1" applyAlignment="1">
      <alignment horizontal="center"/>
    </xf>
    <xf numFmtId="0" fontId="37" fillId="33" borderId="0" xfId="0" applyFont="1" applyFill="1" applyBorder="1" applyAlignment="1">
      <alignment/>
    </xf>
    <xf numFmtId="0" fontId="39" fillId="33" borderId="13" xfId="0" applyFont="1" applyFill="1" applyBorder="1" applyAlignment="1">
      <alignment horizontal="center"/>
    </xf>
    <xf numFmtId="0" fontId="37" fillId="33" borderId="0" xfId="0" applyFont="1" applyFill="1" applyBorder="1" applyAlignment="1">
      <alignment/>
    </xf>
    <xf numFmtId="0" fontId="22" fillId="33" borderId="17" xfId="0" applyFont="1" applyFill="1" applyBorder="1" applyAlignment="1">
      <alignment/>
    </xf>
    <xf numFmtId="0" fontId="22" fillId="33" borderId="15" xfId="0" applyFont="1" applyFill="1" applyBorder="1" applyAlignment="1">
      <alignment/>
    </xf>
    <xf numFmtId="0" fontId="22" fillId="33" borderId="0" xfId="0" applyFont="1" applyFill="1" applyBorder="1" applyAlignment="1">
      <alignment/>
    </xf>
    <xf numFmtId="0" fontId="0" fillId="33" borderId="0" xfId="0" applyFill="1" applyAlignment="1">
      <alignment horizontal="left"/>
    </xf>
    <xf numFmtId="14" fontId="0" fillId="33" borderId="0" xfId="0" applyNumberFormat="1" applyFill="1" applyAlignment="1">
      <alignment horizontal="left"/>
    </xf>
    <xf numFmtId="0" fontId="63" fillId="33" borderId="10" xfId="0" applyFont="1" applyFill="1" applyBorder="1" applyAlignment="1">
      <alignment horizontal="centerContinuous"/>
    </xf>
    <xf numFmtId="0" fontId="63" fillId="33" borderId="11" xfId="0" applyFont="1" applyFill="1" applyBorder="1" applyAlignment="1">
      <alignment horizontal="centerContinuous"/>
    </xf>
    <xf numFmtId="0" fontId="25" fillId="35" borderId="20" xfId="0" applyFont="1" applyFill="1" applyBorder="1" applyAlignment="1">
      <alignment horizontal="centerContinuous"/>
    </xf>
    <xf numFmtId="0" fontId="25" fillId="35" borderId="21" xfId="0" applyFont="1" applyFill="1" applyBorder="1" applyAlignment="1">
      <alignment/>
    </xf>
    <xf numFmtId="0" fontId="0" fillId="0" borderId="0" xfId="0" applyFont="1" applyAlignment="1">
      <alignment/>
    </xf>
    <xf numFmtId="0" fontId="68" fillId="0" borderId="0" xfId="0" applyFont="1" applyAlignment="1">
      <alignment/>
    </xf>
    <xf numFmtId="0" fontId="0" fillId="0" borderId="13" xfId="57" applyFont="1" applyBorder="1">
      <alignment/>
      <protection locked="0"/>
    </xf>
    <xf numFmtId="0" fontId="0" fillId="0" borderId="0" xfId="0" applyAlignment="1" applyProtection="1">
      <alignment/>
      <protection locked="0"/>
    </xf>
    <xf numFmtId="0" fontId="4" fillId="0" borderId="0" xfId="0" applyFont="1" applyAlignment="1" applyProtection="1">
      <alignment/>
      <protection locked="0"/>
    </xf>
    <xf numFmtId="0" fontId="40" fillId="0" borderId="0" xfId="0" applyFont="1" applyAlignment="1" applyProtection="1">
      <alignment/>
      <protection locked="0"/>
    </xf>
    <xf numFmtId="0" fontId="47" fillId="0" borderId="0" xfId="0" applyFont="1" applyFill="1" applyAlignment="1" applyProtection="1">
      <alignment/>
      <protection locked="0"/>
    </xf>
    <xf numFmtId="0" fontId="15" fillId="0" borderId="0" xfId="0" applyFont="1" applyAlignment="1" applyProtection="1">
      <alignment/>
      <protection locked="0"/>
    </xf>
    <xf numFmtId="0" fontId="4" fillId="0" borderId="0" xfId="0" applyFont="1" applyBorder="1" applyAlignment="1" applyProtection="1">
      <alignment/>
      <protection locked="0"/>
    </xf>
    <xf numFmtId="0" fontId="40" fillId="0" borderId="0" xfId="0" applyFont="1" applyBorder="1" applyAlignment="1" applyProtection="1">
      <alignment/>
      <protection locked="0"/>
    </xf>
    <xf numFmtId="0" fontId="47" fillId="0" borderId="0" xfId="0" applyFont="1" applyFill="1" applyBorder="1" applyAlignment="1" applyProtection="1">
      <alignment/>
      <protection locked="0"/>
    </xf>
    <xf numFmtId="0" fontId="0" fillId="33" borderId="0" xfId="0" applyFill="1" applyAlignment="1" applyProtection="1">
      <alignment/>
      <protection locked="0"/>
    </xf>
    <xf numFmtId="0" fontId="9" fillId="33" borderId="0" xfId="0" applyFont="1" applyFill="1" applyAlignment="1" applyProtection="1">
      <alignment/>
      <protection locked="0"/>
    </xf>
    <xf numFmtId="0" fontId="40" fillId="33" borderId="0" xfId="0" applyFont="1" applyFill="1" applyAlignment="1" applyProtection="1">
      <alignment/>
      <protection locked="0"/>
    </xf>
    <xf numFmtId="0" fontId="16" fillId="35" borderId="10" xfId="0" applyFont="1" applyFill="1" applyBorder="1" applyAlignment="1" applyProtection="1">
      <alignment/>
      <protection locked="0"/>
    </xf>
    <xf numFmtId="0" fontId="16" fillId="35" borderId="18" xfId="0" applyFont="1" applyFill="1" applyBorder="1" applyAlignment="1" applyProtection="1">
      <alignment/>
      <protection locked="0"/>
    </xf>
    <xf numFmtId="0" fontId="16" fillId="35" borderId="11" xfId="0" applyFont="1" applyFill="1" applyBorder="1" applyAlignment="1" applyProtection="1">
      <alignment/>
      <protection locked="0"/>
    </xf>
    <xf numFmtId="0" fontId="41" fillId="35" borderId="18" xfId="0" applyFont="1" applyFill="1" applyBorder="1" applyAlignment="1" applyProtection="1">
      <alignment horizontal="centerContinuous"/>
      <protection locked="0"/>
    </xf>
    <xf numFmtId="0" fontId="49" fillId="35" borderId="18" xfId="0" applyFont="1" applyFill="1" applyBorder="1" applyAlignment="1" applyProtection="1">
      <alignment horizontal="centerContinuous"/>
      <protection locked="0"/>
    </xf>
    <xf numFmtId="0" fontId="16" fillId="35" borderId="12" xfId="0" applyFont="1" applyFill="1" applyBorder="1" applyAlignment="1" applyProtection="1">
      <alignment/>
      <protection locked="0"/>
    </xf>
    <xf numFmtId="0" fontId="64" fillId="35" borderId="0" xfId="0" applyFont="1" applyFill="1" applyBorder="1" applyAlignment="1" applyProtection="1">
      <alignment horizontal="centerContinuous"/>
      <protection locked="0"/>
    </xf>
    <xf numFmtId="0" fontId="64" fillId="35" borderId="13" xfId="0" applyFont="1" applyFill="1" applyBorder="1" applyAlignment="1" applyProtection="1">
      <alignment horizontal="centerContinuous"/>
      <protection locked="0"/>
    </xf>
    <xf numFmtId="0" fontId="64" fillId="35" borderId="20" xfId="0" applyFont="1" applyFill="1" applyBorder="1" applyAlignment="1" applyProtection="1">
      <alignment horizontal="centerContinuous"/>
      <protection locked="0"/>
    </xf>
    <xf numFmtId="0" fontId="65" fillId="35" borderId="22" xfId="0" applyFont="1" applyFill="1" applyBorder="1" applyAlignment="1" applyProtection="1">
      <alignment horizontal="centerContinuous" wrapText="1"/>
      <protection locked="0"/>
    </xf>
    <xf numFmtId="0" fontId="65" fillId="35" borderId="20" xfId="0" applyFont="1" applyFill="1" applyBorder="1" applyAlignment="1" applyProtection="1">
      <alignment horizontal="centerContinuous" wrapText="1"/>
      <protection locked="0"/>
    </xf>
    <xf numFmtId="0" fontId="65" fillId="35" borderId="19" xfId="0" applyFont="1" applyFill="1" applyBorder="1" applyAlignment="1" applyProtection="1">
      <alignment horizontal="centerContinuous" wrapText="1"/>
      <protection locked="0"/>
    </xf>
    <xf numFmtId="0" fontId="16" fillId="0" borderId="19" xfId="0" applyFont="1" applyBorder="1" applyAlignment="1" applyProtection="1">
      <alignment wrapText="1"/>
      <protection locked="0"/>
    </xf>
    <xf numFmtId="0" fontId="19" fillId="35" borderId="19" xfId="0" applyFont="1" applyFill="1" applyBorder="1" applyAlignment="1" applyProtection="1">
      <alignment horizontal="centerContinuous" wrapText="1"/>
      <protection locked="0"/>
    </xf>
    <xf numFmtId="0" fontId="19" fillId="35" borderId="17" xfId="0" applyFont="1" applyFill="1" applyBorder="1" applyAlignment="1" applyProtection="1">
      <alignment horizontal="centerContinuous" wrapText="1"/>
      <protection locked="0"/>
    </xf>
    <xf numFmtId="0" fontId="43" fillId="35" borderId="17" xfId="0" applyFont="1" applyFill="1" applyBorder="1" applyAlignment="1" applyProtection="1">
      <alignment horizontal="center" wrapText="1"/>
      <protection locked="0"/>
    </xf>
    <xf numFmtId="0" fontId="51" fillId="35" borderId="23" xfId="0" applyFont="1" applyFill="1" applyBorder="1" applyAlignment="1" applyProtection="1">
      <alignment horizontal="centerContinuous" wrapText="1"/>
      <protection locked="0"/>
    </xf>
    <xf numFmtId="0" fontId="51" fillId="35" borderId="16" xfId="0" applyFont="1" applyFill="1" applyBorder="1" applyAlignment="1" applyProtection="1">
      <alignment horizontal="centerContinuous" wrapText="1"/>
      <protection locked="0"/>
    </xf>
    <xf numFmtId="0" fontId="43" fillId="35" borderId="24" xfId="0" applyFont="1" applyFill="1" applyBorder="1" applyAlignment="1" applyProtection="1">
      <alignment horizontal="centerContinuous" wrapText="1"/>
      <protection locked="0"/>
    </xf>
    <xf numFmtId="0" fontId="16" fillId="34" borderId="0" xfId="0" applyFont="1" applyFill="1" applyAlignment="1" applyProtection="1">
      <alignment/>
      <protection locked="0"/>
    </xf>
    <xf numFmtId="0" fontId="16" fillId="34" borderId="0" xfId="0" applyFont="1" applyFill="1" applyAlignment="1" applyProtection="1">
      <alignment wrapText="1"/>
      <protection locked="0"/>
    </xf>
    <xf numFmtId="0" fontId="16" fillId="33" borderId="0" xfId="0" applyFont="1" applyFill="1" applyAlignment="1" applyProtection="1">
      <alignment/>
      <protection locked="0"/>
    </xf>
    <xf numFmtId="0" fontId="44" fillId="33" borderId="0" xfId="0" applyFont="1" applyFill="1" applyAlignment="1" applyProtection="1">
      <alignment/>
      <protection locked="0"/>
    </xf>
    <xf numFmtId="0" fontId="50" fillId="33" borderId="0" xfId="0" applyFont="1" applyFill="1" applyAlignment="1" applyProtection="1">
      <alignment/>
      <protection locked="0"/>
    </xf>
    <xf numFmtId="0" fontId="7" fillId="0" borderId="0" xfId="0" applyFont="1" applyAlignment="1" applyProtection="1">
      <alignment horizontal="center"/>
      <protection locked="0"/>
    </xf>
    <xf numFmtId="0" fontId="26" fillId="0" borderId="0" xfId="0" applyFont="1" applyAlignment="1" applyProtection="1">
      <alignment/>
      <protection locked="0"/>
    </xf>
    <xf numFmtId="0" fontId="28" fillId="0" borderId="0" xfId="0" applyFont="1" applyAlignment="1" applyProtection="1">
      <alignment/>
      <protection locked="0"/>
    </xf>
    <xf numFmtId="184" fontId="40" fillId="0" borderId="0" xfId="42" applyNumberFormat="1" applyFont="1" applyAlignment="1" applyProtection="1">
      <alignment/>
      <protection locked="0"/>
    </xf>
    <xf numFmtId="184" fontId="52" fillId="0" borderId="0" xfId="42" applyNumberFormat="1" applyFont="1" applyFill="1" applyAlignment="1" applyProtection="1">
      <alignment/>
      <protection locked="0"/>
    </xf>
    <xf numFmtId="194" fontId="0" fillId="0" borderId="0" xfId="0" applyNumberFormat="1" applyAlignment="1" applyProtection="1">
      <alignment/>
      <protection locked="0"/>
    </xf>
    <xf numFmtId="0" fontId="52" fillId="0" borderId="0" xfId="0" applyFont="1" applyFill="1" applyAlignment="1" applyProtection="1">
      <alignment/>
      <protection locked="0"/>
    </xf>
    <xf numFmtId="0" fontId="28" fillId="0" borderId="0" xfId="0" applyFont="1" applyFill="1" applyAlignment="1" applyProtection="1">
      <alignment/>
      <protection locked="0"/>
    </xf>
    <xf numFmtId="0" fontId="26" fillId="0" borderId="0" xfId="0" applyFont="1" applyFill="1" applyAlignment="1" applyProtection="1">
      <alignment/>
      <protection locked="0"/>
    </xf>
    <xf numFmtId="0" fontId="29" fillId="0" borderId="0" xfId="0" applyFont="1" applyAlignment="1" applyProtection="1">
      <alignment/>
      <protection locked="0"/>
    </xf>
    <xf numFmtId="0" fontId="16" fillId="0" borderId="0" xfId="0" applyFont="1" applyAlignment="1" applyProtection="1">
      <alignment/>
      <protection locked="0"/>
    </xf>
    <xf numFmtId="0" fontId="42" fillId="0" borderId="0" xfId="0" applyFont="1" applyAlignment="1" applyProtection="1">
      <alignment/>
      <protection locked="0"/>
    </xf>
    <xf numFmtId="0" fontId="50" fillId="0" borderId="0" xfId="0" applyFont="1" applyFill="1" applyAlignment="1" applyProtection="1">
      <alignment/>
      <protection locked="0"/>
    </xf>
    <xf numFmtId="0" fontId="42" fillId="34" borderId="0" xfId="0" applyFont="1" applyFill="1" applyAlignment="1" applyProtection="1">
      <alignment/>
      <protection locked="0"/>
    </xf>
    <xf numFmtId="0" fontId="19" fillId="0" borderId="0" xfId="0" applyFont="1" applyFill="1" applyAlignment="1" applyProtection="1">
      <alignment/>
      <protection locked="0"/>
    </xf>
    <xf numFmtId="0" fontId="19" fillId="0" borderId="0" xfId="0" applyFont="1" applyFill="1" applyAlignment="1" applyProtection="1">
      <alignment horizontal="center"/>
      <protection locked="0"/>
    </xf>
    <xf numFmtId="0" fontId="42" fillId="36" borderId="0" xfId="0" applyFont="1" applyFill="1" applyAlignment="1" applyProtection="1">
      <alignment horizontal="center"/>
      <protection locked="0"/>
    </xf>
    <xf numFmtId="0" fontId="51" fillId="0" borderId="0" xfId="0" applyFont="1" applyFill="1" applyAlignment="1" applyProtection="1">
      <alignment horizontal="center"/>
      <protection locked="0"/>
    </xf>
    <xf numFmtId="0" fontId="16" fillId="0" borderId="0" xfId="0" applyFont="1" applyFill="1" applyAlignment="1" applyProtection="1">
      <alignment/>
      <protection locked="0"/>
    </xf>
    <xf numFmtId="0" fontId="42" fillId="0" borderId="0" xfId="0" applyFont="1" applyFill="1" applyAlignment="1" applyProtection="1">
      <alignment/>
      <protection locked="0"/>
    </xf>
    <xf numFmtId="0" fontId="20" fillId="0" borderId="0" xfId="0" applyFont="1" applyFill="1" applyAlignment="1" applyProtection="1">
      <alignment/>
      <protection locked="0"/>
    </xf>
    <xf numFmtId="0" fontId="21" fillId="37" borderId="25" xfId="0" applyFont="1" applyFill="1" applyBorder="1" applyAlignment="1" applyProtection="1">
      <alignment/>
      <protection locked="0"/>
    </xf>
    <xf numFmtId="0" fontId="20" fillId="37" borderId="20" xfId="0" applyFont="1" applyFill="1" applyBorder="1" applyAlignment="1" applyProtection="1">
      <alignment/>
      <protection locked="0"/>
    </xf>
    <xf numFmtId="0" fontId="21" fillId="37" borderId="20" xfId="0" applyFont="1" applyFill="1" applyBorder="1" applyAlignment="1" applyProtection="1">
      <alignment/>
      <protection locked="0"/>
    </xf>
    <xf numFmtId="166" fontId="42" fillId="37" borderId="21" xfId="0" applyNumberFormat="1" applyFont="1" applyFill="1" applyBorder="1" applyAlignment="1" applyProtection="1">
      <alignment/>
      <protection locked="0"/>
    </xf>
    <xf numFmtId="166" fontId="53" fillId="0" borderId="0" xfId="0" applyNumberFormat="1" applyFont="1" applyFill="1" applyBorder="1" applyAlignment="1" applyProtection="1">
      <alignment/>
      <protection locked="0"/>
    </xf>
    <xf numFmtId="0" fontId="21" fillId="0" borderId="0" xfId="0" applyFont="1" applyFill="1" applyAlignment="1" applyProtection="1">
      <alignment/>
      <protection locked="0"/>
    </xf>
    <xf numFmtId="0" fontId="54" fillId="0" borderId="0" xfId="0" applyFont="1" applyFill="1" applyAlignment="1" applyProtection="1">
      <alignment/>
      <protection locked="0"/>
    </xf>
    <xf numFmtId="0" fontId="2" fillId="0" borderId="0" xfId="0" applyFont="1" applyFill="1" applyAlignment="1" applyProtection="1">
      <alignment/>
      <protection locked="0"/>
    </xf>
    <xf numFmtId="0" fontId="35" fillId="0" borderId="10" xfId="0" applyFont="1" applyBorder="1" applyAlignment="1" applyProtection="1" quotePrefix="1">
      <alignment/>
      <protection locked="0"/>
    </xf>
    <xf numFmtId="0" fontId="37" fillId="0" borderId="18" xfId="0" applyFont="1" applyFill="1" applyBorder="1" applyAlignment="1" applyProtection="1">
      <alignment/>
      <protection locked="0"/>
    </xf>
    <xf numFmtId="0" fontId="37" fillId="0" borderId="18" xfId="0" applyFont="1" applyBorder="1" applyAlignment="1" applyProtection="1">
      <alignment/>
      <protection locked="0"/>
    </xf>
    <xf numFmtId="0" fontId="46" fillId="0" borderId="18" xfId="0" applyFont="1" applyFill="1" applyBorder="1" applyAlignment="1" applyProtection="1">
      <alignment/>
      <protection locked="0"/>
    </xf>
    <xf numFmtId="0" fontId="2" fillId="0" borderId="0" xfId="0" applyFont="1" applyAlignment="1" applyProtection="1">
      <alignment/>
      <protection locked="0"/>
    </xf>
    <xf numFmtId="0" fontId="36" fillId="0" borderId="12" xfId="0" applyFont="1" applyBorder="1" applyAlignment="1" applyProtection="1">
      <alignment/>
      <protection locked="0"/>
    </xf>
    <xf numFmtId="0" fontId="37" fillId="0" borderId="0" xfId="0" applyFont="1" applyBorder="1" applyAlignment="1" applyProtection="1">
      <alignment/>
      <protection locked="0"/>
    </xf>
    <xf numFmtId="0" fontId="46" fillId="0" borderId="0" xfId="0" applyFont="1" applyFill="1" applyBorder="1" applyAlignment="1" applyProtection="1">
      <alignment/>
      <protection locked="0"/>
    </xf>
    <xf numFmtId="0" fontId="36" fillId="0" borderId="12" xfId="0" applyFont="1" applyBorder="1" applyAlignment="1" applyProtection="1">
      <alignment/>
      <protection locked="0"/>
    </xf>
    <xf numFmtId="0" fontId="37" fillId="0" borderId="0" xfId="0" applyFont="1" applyBorder="1" applyAlignment="1" applyProtection="1">
      <alignment/>
      <protection locked="0"/>
    </xf>
    <xf numFmtId="0" fontId="46" fillId="0" borderId="0" xfId="0" applyFont="1" applyFill="1" applyBorder="1" applyAlignment="1" applyProtection="1">
      <alignment/>
      <protection locked="0"/>
    </xf>
    <xf numFmtId="0" fontId="22" fillId="0" borderId="14" xfId="0" applyFont="1" applyBorder="1" applyAlignment="1" applyProtection="1">
      <alignment/>
      <protection locked="0"/>
    </xf>
    <xf numFmtId="0" fontId="22" fillId="0" borderId="17" xfId="0" applyFont="1" applyBorder="1" applyAlignment="1" applyProtection="1">
      <alignment/>
      <protection locked="0"/>
    </xf>
    <xf numFmtId="0" fontId="45" fillId="0" borderId="17" xfId="0" applyFont="1" applyBorder="1" applyAlignment="1" applyProtection="1">
      <alignment/>
      <protection locked="0"/>
    </xf>
    <xf numFmtId="0" fontId="55" fillId="0" borderId="17" xfId="0" applyFont="1" applyFill="1" applyBorder="1" applyAlignment="1" applyProtection="1">
      <alignment/>
      <protection locked="0"/>
    </xf>
    <xf numFmtId="0" fontId="22" fillId="0" borderId="0" xfId="0" applyFont="1" applyBorder="1" applyAlignment="1" applyProtection="1">
      <alignment/>
      <protection locked="0"/>
    </xf>
    <xf numFmtId="0" fontId="45" fillId="0" borderId="0" xfId="0" applyFont="1" applyBorder="1" applyAlignment="1" applyProtection="1">
      <alignment/>
      <protection locked="0"/>
    </xf>
    <xf numFmtId="0" fontId="55" fillId="0" borderId="0" xfId="0" applyFont="1" applyFill="1" applyBorder="1" applyAlignment="1" applyProtection="1">
      <alignment/>
      <protection locked="0"/>
    </xf>
    <xf numFmtId="0" fontId="20" fillId="0" borderId="0" xfId="0" applyFont="1" applyAlignment="1" applyProtection="1">
      <alignment/>
      <protection locked="0"/>
    </xf>
    <xf numFmtId="0" fontId="40" fillId="0" borderId="0" xfId="0" applyFont="1" applyAlignment="1" applyProtection="1">
      <alignment/>
      <protection locked="0"/>
    </xf>
    <xf numFmtId="0" fontId="56" fillId="0" borderId="0" xfId="0" applyFont="1" applyFill="1" applyAlignment="1" applyProtection="1">
      <alignment/>
      <protection locked="0"/>
    </xf>
    <xf numFmtId="0" fontId="0" fillId="0" borderId="0" xfId="0" applyAlignment="1" applyProtection="1">
      <alignment horizontal="left"/>
      <protection locked="0"/>
    </xf>
    <xf numFmtId="0" fontId="40" fillId="0" borderId="0" xfId="0" applyFont="1" applyAlignment="1" applyProtection="1">
      <alignment horizontal="left"/>
      <protection locked="0"/>
    </xf>
    <xf numFmtId="0" fontId="56" fillId="0" borderId="0" xfId="0" applyFont="1" applyFill="1" applyAlignment="1" applyProtection="1">
      <alignment horizontal="left" wrapText="1"/>
      <protection locked="0"/>
    </xf>
    <xf numFmtId="0" fontId="56" fillId="0" borderId="0" xfId="0" applyFont="1" applyFill="1" applyAlignment="1" applyProtection="1">
      <alignment horizontal="center"/>
      <protection locked="0"/>
    </xf>
    <xf numFmtId="166" fontId="0" fillId="0" borderId="0" xfId="0" applyNumberFormat="1" applyAlignment="1" applyProtection="1">
      <alignment/>
      <protection locked="0"/>
    </xf>
    <xf numFmtId="0" fontId="5" fillId="0" borderId="0" xfId="0" applyFont="1" applyAlignment="1" applyProtection="1">
      <alignment/>
      <protection locked="0"/>
    </xf>
    <xf numFmtId="166" fontId="66" fillId="35" borderId="25" xfId="0" applyNumberFormat="1" applyFont="1" applyFill="1" applyBorder="1" applyAlignment="1" applyProtection="1">
      <alignment horizontal="centerContinuous"/>
      <protection locked="0"/>
    </xf>
    <xf numFmtId="166" fontId="66" fillId="35" borderId="20" xfId="0" applyNumberFormat="1" applyFont="1" applyFill="1" applyBorder="1" applyAlignment="1" applyProtection="1">
      <alignment horizontal="centerContinuous"/>
      <protection locked="0"/>
    </xf>
    <xf numFmtId="0" fontId="66" fillId="35" borderId="20" xfId="0" applyFont="1" applyFill="1" applyBorder="1" applyAlignment="1" applyProtection="1">
      <alignment horizontal="centerContinuous"/>
      <protection locked="0"/>
    </xf>
    <xf numFmtId="0" fontId="66" fillId="35" borderId="21" xfId="0" applyFont="1" applyFill="1" applyBorder="1" applyAlignment="1" applyProtection="1">
      <alignment horizontal="centerContinuous"/>
      <protection locked="0"/>
    </xf>
    <xf numFmtId="0" fontId="25" fillId="0" borderId="20" xfId="0" applyFont="1" applyBorder="1" applyAlignment="1" applyProtection="1">
      <alignment/>
      <protection locked="0"/>
    </xf>
    <xf numFmtId="0" fontId="30" fillId="0" borderId="25" xfId="0" applyFont="1" applyBorder="1" applyAlignment="1" applyProtection="1">
      <alignment horizontal="centerContinuous"/>
      <protection locked="0"/>
    </xf>
    <xf numFmtId="0" fontId="25" fillId="0" borderId="20" xfId="0" applyFont="1" applyBorder="1" applyAlignment="1" applyProtection="1">
      <alignment horizontal="centerContinuous"/>
      <protection locked="0"/>
    </xf>
    <xf numFmtId="0" fontId="25" fillId="0" borderId="21" xfId="0" applyFont="1" applyBorder="1" applyAlignment="1" applyProtection="1">
      <alignment horizontal="centerContinuous"/>
      <protection locked="0"/>
    </xf>
    <xf numFmtId="0" fontId="16" fillId="0" borderId="0" xfId="0" applyFont="1" applyBorder="1" applyAlignment="1" applyProtection="1">
      <alignment/>
      <protection locked="0"/>
    </xf>
    <xf numFmtId="166" fontId="17" fillId="33" borderId="14" xfId="0" applyNumberFormat="1" applyFont="1" applyFill="1" applyBorder="1" applyAlignment="1" applyProtection="1">
      <alignment/>
      <protection locked="0"/>
    </xf>
    <xf numFmtId="166" fontId="17" fillId="33" borderId="17" xfId="0" applyNumberFormat="1" applyFont="1" applyFill="1" applyBorder="1" applyAlignment="1" applyProtection="1">
      <alignment/>
      <protection locked="0"/>
    </xf>
    <xf numFmtId="166" fontId="17" fillId="33" borderId="15" xfId="0" applyNumberFormat="1" applyFont="1" applyFill="1" applyBorder="1" applyAlignment="1" applyProtection="1">
      <alignment/>
      <protection locked="0"/>
    </xf>
    <xf numFmtId="0" fontId="17" fillId="33" borderId="14" xfId="0" applyFont="1" applyFill="1" applyBorder="1" applyAlignment="1" applyProtection="1">
      <alignment/>
      <protection locked="0"/>
    </xf>
    <xf numFmtId="0" fontId="17" fillId="33" borderId="17" xfId="0" applyFont="1" applyFill="1" applyBorder="1" applyAlignment="1" applyProtection="1">
      <alignment/>
      <protection locked="0"/>
    </xf>
    <xf numFmtId="0" fontId="17" fillId="33" borderId="0" xfId="0" applyFont="1" applyFill="1" applyBorder="1" applyAlignment="1" applyProtection="1">
      <alignment/>
      <protection locked="0"/>
    </xf>
    <xf numFmtId="0" fontId="19" fillId="35" borderId="17" xfId="0" applyFont="1" applyFill="1" applyBorder="1" applyAlignment="1" applyProtection="1">
      <alignment horizontal="center" textRotation="90" wrapText="1"/>
      <protection locked="0"/>
    </xf>
    <xf numFmtId="166" fontId="58" fillId="35" borderId="26" xfId="0" applyNumberFormat="1" applyFont="1" applyFill="1" applyBorder="1" applyAlignment="1" applyProtection="1">
      <alignment textRotation="90" wrapText="1"/>
      <protection locked="0"/>
    </xf>
    <xf numFmtId="166" fontId="58" fillId="35" borderId="27" xfId="0" applyNumberFormat="1" applyFont="1" applyFill="1" applyBorder="1" applyAlignment="1" applyProtection="1">
      <alignment textRotation="90" wrapText="1"/>
      <protection locked="0"/>
    </xf>
    <xf numFmtId="166" fontId="58" fillId="35" borderId="28" xfId="0" applyNumberFormat="1" applyFont="1" applyFill="1" applyBorder="1" applyAlignment="1" applyProtection="1">
      <alignment textRotation="90" wrapText="1"/>
      <protection locked="0"/>
    </xf>
    <xf numFmtId="0" fontId="59" fillId="35" borderId="26" xfId="0" applyFont="1" applyFill="1" applyBorder="1" applyAlignment="1" applyProtection="1">
      <alignment textRotation="90" wrapText="1"/>
      <protection locked="0"/>
    </xf>
    <xf numFmtId="0" fontId="59" fillId="35" borderId="27" xfId="0" applyFont="1" applyFill="1" applyBorder="1" applyAlignment="1" applyProtection="1">
      <alignment textRotation="90" wrapText="1"/>
      <protection locked="0"/>
    </xf>
    <xf numFmtId="0" fontId="59" fillId="35" borderId="29" xfId="0" applyFont="1" applyFill="1" applyBorder="1" applyAlignment="1" applyProtection="1">
      <alignment textRotation="90" wrapText="1"/>
      <protection locked="0"/>
    </xf>
    <xf numFmtId="0" fontId="33" fillId="34" borderId="0" xfId="0" applyFont="1" applyFill="1" applyAlignment="1" applyProtection="1">
      <alignment/>
      <protection locked="0"/>
    </xf>
    <xf numFmtId="0" fontId="67" fillId="38" borderId="0" xfId="0" applyFont="1" applyFill="1" applyAlignment="1" applyProtection="1">
      <alignment/>
      <protection locked="0"/>
    </xf>
    <xf numFmtId="166" fontId="6" fillId="0" borderId="0" xfId="0" applyNumberFormat="1" applyFont="1" applyAlignment="1" applyProtection="1">
      <alignment/>
      <protection locked="0"/>
    </xf>
    <xf numFmtId="166" fontId="6" fillId="0" borderId="13" xfId="0" applyNumberFormat="1" applyFont="1" applyBorder="1" applyAlignment="1" applyProtection="1">
      <alignment/>
      <protection locked="0"/>
    </xf>
    <xf numFmtId="184" fontId="6" fillId="0" borderId="0" xfId="42" applyNumberFormat="1" applyFont="1" applyAlignment="1" applyProtection="1">
      <alignment/>
      <protection locked="0"/>
    </xf>
    <xf numFmtId="14" fontId="26" fillId="0" borderId="0" xfId="0" applyNumberFormat="1" applyFont="1" applyAlignment="1" applyProtection="1">
      <alignment/>
      <protection locked="0"/>
    </xf>
    <xf numFmtId="166" fontId="6" fillId="34" borderId="0" xfId="0" applyNumberFormat="1" applyFont="1" applyFill="1" applyAlignment="1" applyProtection="1">
      <alignment/>
      <protection locked="0"/>
    </xf>
    <xf numFmtId="166" fontId="6" fillId="34" borderId="0" xfId="0" applyNumberFormat="1" applyFont="1" applyFill="1" applyAlignment="1" applyProtection="1">
      <alignment horizontal="left"/>
      <protection locked="0"/>
    </xf>
    <xf numFmtId="166" fontId="6" fillId="34" borderId="13" xfId="0" applyNumberFormat="1" applyFont="1" applyFill="1" applyBorder="1" applyAlignment="1" applyProtection="1">
      <alignment/>
      <protection locked="0"/>
    </xf>
    <xf numFmtId="184" fontId="6" fillId="34" borderId="0" xfId="42" applyNumberFormat="1" applyFont="1" applyFill="1" applyAlignment="1" applyProtection="1">
      <alignment/>
      <protection locked="0"/>
    </xf>
    <xf numFmtId="0" fontId="19" fillId="36" borderId="0" xfId="0" applyFont="1" applyFill="1" applyAlignment="1" applyProtection="1">
      <alignment horizontal="center"/>
      <protection locked="0"/>
    </xf>
    <xf numFmtId="166" fontId="32" fillId="35" borderId="0" xfId="0" applyNumberFormat="1" applyFont="1" applyFill="1" applyAlignment="1" applyProtection="1">
      <alignment/>
      <protection locked="0"/>
    </xf>
    <xf numFmtId="184" fontId="31" fillId="35" borderId="0" xfId="42" applyNumberFormat="1" applyFont="1" applyFill="1" applyAlignment="1" applyProtection="1">
      <alignment/>
      <protection locked="0"/>
    </xf>
    <xf numFmtId="166" fontId="60" fillId="0" borderId="0" xfId="0" applyNumberFormat="1" applyFont="1" applyFill="1" applyAlignment="1" applyProtection="1">
      <alignment/>
      <protection locked="0"/>
    </xf>
    <xf numFmtId="166" fontId="60" fillId="0" borderId="0" xfId="0" applyNumberFormat="1" applyFont="1" applyFill="1" applyAlignment="1" applyProtection="1">
      <alignment horizontal="left"/>
      <protection locked="0"/>
    </xf>
    <xf numFmtId="0" fontId="60" fillId="0" borderId="0" xfId="0" applyFont="1" applyFill="1" applyAlignment="1" applyProtection="1">
      <alignment/>
      <protection locked="0"/>
    </xf>
    <xf numFmtId="166" fontId="60" fillId="34" borderId="0" xfId="0" applyNumberFormat="1" applyFont="1" applyFill="1" applyAlignment="1" applyProtection="1">
      <alignment/>
      <protection locked="0"/>
    </xf>
    <xf numFmtId="0" fontId="20" fillId="0" borderId="0" xfId="0" applyFont="1" applyFill="1" applyAlignment="1" applyProtection="1">
      <alignment horizontal="left"/>
      <protection locked="0"/>
    </xf>
    <xf numFmtId="0" fontId="2" fillId="35" borderId="10" xfId="0" applyFont="1" applyFill="1" applyBorder="1" applyAlignment="1" applyProtection="1">
      <alignment horizontal="centerContinuous"/>
      <protection locked="0"/>
    </xf>
    <xf numFmtId="0" fontId="0" fillId="35" borderId="18" xfId="0" applyFill="1" applyBorder="1" applyAlignment="1" applyProtection="1">
      <alignment horizontal="centerContinuous"/>
      <protection locked="0"/>
    </xf>
    <xf numFmtId="166" fontId="0" fillId="35" borderId="18" xfId="0" applyNumberFormat="1" applyFill="1" applyBorder="1" applyAlignment="1" applyProtection="1">
      <alignment horizontal="centerContinuous"/>
      <protection locked="0"/>
    </xf>
    <xf numFmtId="0" fontId="36" fillId="0" borderId="0" xfId="0" applyFont="1" applyBorder="1" applyAlignment="1" applyProtection="1">
      <alignment/>
      <protection locked="0"/>
    </xf>
    <xf numFmtId="0" fontId="2" fillId="0" borderId="0" xfId="0" applyFont="1" applyFill="1" applyAlignment="1" applyProtection="1">
      <alignment horizontal="left"/>
      <protection locked="0"/>
    </xf>
    <xf numFmtId="5" fontId="2" fillId="0" borderId="0" xfId="0" applyNumberFormat="1" applyFont="1" applyFill="1" applyAlignment="1" applyProtection="1">
      <alignment/>
      <protection locked="0"/>
    </xf>
    <xf numFmtId="0" fontId="2" fillId="35" borderId="12" xfId="0" applyFont="1" applyFill="1" applyBorder="1" applyAlignment="1" applyProtection="1">
      <alignment/>
      <protection locked="0"/>
    </xf>
    <xf numFmtId="0" fontId="0" fillId="35" borderId="0" xfId="0" applyFill="1" applyBorder="1" applyAlignment="1" applyProtection="1">
      <alignment/>
      <protection locked="0"/>
    </xf>
    <xf numFmtId="166" fontId="0" fillId="35" borderId="0" xfId="0" applyNumberFormat="1" applyFill="1" applyBorder="1" applyAlignment="1" applyProtection="1">
      <alignment/>
      <protection locked="0"/>
    </xf>
    <xf numFmtId="0" fontId="2" fillId="0" borderId="0" xfId="0" applyFont="1" applyAlignment="1" applyProtection="1">
      <alignment horizontal="left"/>
      <protection locked="0"/>
    </xf>
    <xf numFmtId="5" fontId="2" fillId="0" borderId="0" xfId="0" applyNumberFormat="1" applyFont="1" applyAlignment="1" applyProtection="1">
      <alignment/>
      <protection locked="0"/>
    </xf>
    <xf numFmtId="0" fontId="36" fillId="0" borderId="0" xfId="0" applyFont="1" applyBorder="1" applyAlignment="1" applyProtection="1">
      <alignment/>
      <protection locked="0"/>
    </xf>
    <xf numFmtId="1" fontId="0" fillId="35" borderId="0" xfId="0" applyNumberFormat="1" applyFill="1" applyBorder="1" applyAlignment="1" applyProtection="1">
      <alignment/>
      <protection locked="0"/>
    </xf>
    <xf numFmtId="166" fontId="8" fillId="35" borderId="0" xfId="0" applyNumberFormat="1" applyFont="1" applyFill="1" applyBorder="1" applyAlignment="1" applyProtection="1">
      <alignment horizontal="center"/>
      <protection locked="0"/>
    </xf>
    <xf numFmtId="166" fontId="2" fillId="35" borderId="0" xfId="0" applyNumberFormat="1" applyFont="1" applyFill="1" applyBorder="1" applyAlignment="1" applyProtection="1">
      <alignment horizontal="center"/>
      <protection locked="0"/>
    </xf>
    <xf numFmtId="166" fontId="0" fillId="35" borderId="0" xfId="0" applyNumberFormat="1" applyFill="1" applyBorder="1" applyAlignment="1" applyProtection="1">
      <alignment horizontal="center"/>
      <protection locked="0"/>
    </xf>
    <xf numFmtId="0" fontId="2" fillId="35" borderId="14" xfId="0" applyFont="1" applyFill="1" applyBorder="1" applyAlignment="1" applyProtection="1">
      <alignment/>
      <protection locked="0"/>
    </xf>
    <xf numFmtId="0" fontId="0" fillId="35" borderId="17" xfId="0" applyFill="1" applyBorder="1" applyAlignment="1" applyProtection="1">
      <alignment/>
      <protection locked="0"/>
    </xf>
    <xf numFmtId="1" fontId="0" fillId="35" borderId="17" xfId="0" applyNumberFormat="1" applyFill="1" applyBorder="1" applyAlignment="1" applyProtection="1">
      <alignment/>
      <protection locked="0"/>
    </xf>
    <xf numFmtId="166" fontId="0" fillId="35" borderId="17" xfId="0" applyNumberFormat="1" applyFill="1" applyBorder="1" applyAlignment="1" applyProtection="1">
      <alignment horizontal="center"/>
      <protection locked="0"/>
    </xf>
    <xf numFmtId="0" fontId="20" fillId="0" borderId="0" xfId="0" applyFont="1" applyAlignment="1" applyProtection="1">
      <alignment horizontal="left"/>
      <protection locked="0"/>
    </xf>
    <xf numFmtId="0" fontId="23" fillId="0" borderId="0" xfId="0" applyFont="1" applyFill="1" applyAlignment="1" applyProtection="1">
      <alignment textRotation="91"/>
      <protection locked="0"/>
    </xf>
    <xf numFmtId="0" fontId="4" fillId="36" borderId="0" xfId="0" applyFont="1" applyFill="1" applyAlignment="1">
      <alignment/>
    </xf>
    <xf numFmtId="0" fontId="4" fillId="36" borderId="0" xfId="0" applyFont="1" applyFill="1" applyBorder="1" applyAlignment="1">
      <alignment/>
    </xf>
    <xf numFmtId="0" fontId="9" fillId="36" borderId="0" xfId="0" applyFont="1" applyFill="1" applyAlignment="1">
      <alignment/>
    </xf>
    <xf numFmtId="0" fontId="25" fillId="36" borderId="20" xfId="0" applyFont="1" applyFill="1" applyBorder="1" applyAlignment="1">
      <alignment/>
    </xf>
    <xf numFmtId="0" fontId="16" fillId="36" borderId="0" xfId="0" applyFont="1" applyFill="1" applyBorder="1" applyAlignment="1">
      <alignment/>
    </xf>
    <xf numFmtId="0" fontId="19" fillId="36" borderId="17" xfId="0" applyFont="1" applyFill="1" applyBorder="1" applyAlignment="1">
      <alignment horizontal="center" wrapText="1"/>
    </xf>
    <xf numFmtId="0" fontId="16" fillId="36" borderId="0" xfId="0" applyFont="1" applyFill="1" applyAlignment="1">
      <alignment/>
    </xf>
    <xf numFmtId="0" fontId="20" fillId="36" borderId="0" xfId="0" applyFont="1" applyFill="1" applyAlignment="1">
      <alignment/>
    </xf>
    <xf numFmtId="0" fontId="38" fillId="36" borderId="0" xfId="0" applyFont="1" applyFill="1" applyBorder="1" applyAlignment="1">
      <alignment horizontal="center"/>
    </xf>
    <xf numFmtId="0" fontId="39" fillId="36" borderId="0" xfId="0" applyFont="1" applyFill="1" applyBorder="1" applyAlignment="1">
      <alignment horizontal="center"/>
    </xf>
    <xf numFmtId="0" fontId="22" fillId="36" borderId="0" xfId="0" applyFont="1" applyFill="1" applyBorder="1" applyAlignment="1">
      <alignment/>
    </xf>
    <xf numFmtId="0" fontId="0" fillId="36" borderId="0" xfId="0" applyFill="1" applyAlignment="1">
      <alignment/>
    </xf>
    <xf numFmtId="194" fontId="0" fillId="36" borderId="0" xfId="0" applyNumberFormat="1" applyFill="1" applyAlignment="1">
      <alignment/>
    </xf>
    <xf numFmtId="14" fontId="0" fillId="36" borderId="0" xfId="0" applyNumberFormat="1" applyFill="1" applyAlignment="1">
      <alignment horizontal="left"/>
    </xf>
    <xf numFmtId="43" fontId="69" fillId="38" borderId="0" xfId="42" applyFont="1" applyFill="1" applyAlignment="1" applyProtection="1">
      <alignment/>
      <protection locked="0"/>
    </xf>
    <xf numFmtId="0" fontId="69" fillId="38" borderId="0" xfId="0" applyFont="1" applyFill="1" applyAlignment="1" applyProtection="1">
      <alignment/>
      <protection locked="0"/>
    </xf>
    <xf numFmtId="167" fontId="60" fillId="0" borderId="0" xfId="0" applyNumberFormat="1" applyFont="1" applyFill="1" applyAlignment="1">
      <alignment horizontal="center"/>
    </xf>
    <xf numFmtId="0" fontId="59" fillId="35" borderId="0" xfId="0" applyFont="1" applyFill="1" applyBorder="1" applyAlignment="1" applyProtection="1">
      <alignment textRotation="90" wrapText="1"/>
      <protection locked="0"/>
    </xf>
    <xf numFmtId="0" fontId="0" fillId="0" borderId="0" xfId="0" applyFill="1" applyAlignment="1" applyProtection="1">
      <alignment/>
      <protection locked="0"/>
    </xf>
    <xf numFmtId="0" fontId="15" fillId="0" borderId="0" xfId="0" applyFont="1" applyFill="1" applyAlignment="1" applyProtection="1">
      <alignment/>
      <protection locked="0"/>
    </xf>
    <xf numFmtId="0" fontId="18" fillId="0" borderId="0" xfId="0" applyFont="1" applyFill="1" applyAlignment="1" applyProtection="1">
      <alignment/>
      <protection locked="0"/>
    </xf>
    <xf numFmtId="0" fontId="23" fillId="0" borderId="18" xfId="0" applyFont="1" applyFill="1" applyBorder="1" applyAlignment="1" applyProtection="1">
      <alignment horizontal="centerContinuous"/>
      <protection locked="0"/>
    </xf>
    <xf numFmtId="0" fontId="23" fillId="0" borderId="0" xfId="0" applyFont="1" applyFill="1" applyBorder="1" applyAlignment="1" applyProtection="1">
      <alignment textRotation="91"/>
      <protection locked="0"/>
    </xf>
    <xf numFmtId="0" fontId="0" fillId="0" borderId="0" xfId="0" applyFill="1" applyBorder="1" applyAlignment="1" applyProtection="1">
      <alignment/>
      <protection locked="0"/>
    </xf>
    <xf numFmtId="0" fontId="0" fillId="0" borderId="17" xfId="0" applyFill="1" applyBorder="1" applyAlignment="1" applyProtection="1">
      <alignment/>
      <protection locked="0"/>
    </xf>
    <xf numFmtId="184" fontId="6" fillId="0" borderId="0" xfId="42" applyNumberFormat="1" applyFont="1" applyFill="1" applyAlignment="1" applyProtection="1">
      <alignment/>
      <protection locked="0"/>
    </xf>
    <xf numFmtId="184" fontId="31" fillId="0" borderId="0" xfId="42" applyNumberFormat="1" applyFont="1" applyFill="1" applyAlignment="1" applyProtection="1">
      <alignment/>
      <protection locked="0"/>
    </xf>
    <xf numFmtId="166" fontId="0" fillId="0" borderId="18" xfId="0" applyNumberFormat="1" applyFill="1" applyBorder="1" applyAlignment="1" applyProtection="1">
      <alignment horizontal="centerContinuous"/>
      <protection locked="0"/>
    </xf>
    <xf numFmtId="166" fontId="0" fillId="0" borderId="0" xfId="0" applyNumberFormat="1" applyFill="1" applyBorder="1" applyAlignment="1" applyProtection="1">
      <alignment/>
      <protection locked="0"/>
    </xf>
    <xf numFmtId="166" fontId="8" fillId="0" borderId="0" xfId="0" applyNumberFormat="1" applyFont="1" applyFill="1" applyBorder="1" applyAlignment="1" applyProtection="1">
      <alignment horizontal="center"/>
      <protection locked="0"/>
    </xf>
    <xf numFmtId="166" fontId="2" fillId="0" borderId="0" xfId="0" applyNumberFormat="1" applyFont="1" applyFill="1" applyBorder="1" applyAlignment="1" applyProtection="1">
      <alignment horizontal="center"/>
      <protection locked="0"/>
    </xf>
    <xf numFmtId="166" fontId="0" fillId="0" borderId="0" xfId="0" applyNumberFormat="1" applyFill="1" applyBorder="1" applyAlignment="1" applyProtection="1">
      <alignment horizontal="center"/>
      <protection locked="0"/>
    </xf>
    <xf numFmtId="166" fontId="0" fillId="0" borderId="17" xfId="0" applyNumberFormat="1" applyFill="1" applyBorder="1" applyAlignment="1" applyProtection="1">
      <alignment horizontal="center"/>
      <protection locked="0"/>
    </xf>
    <xf numFmtId="193" fontId="40" fillId="33" borderId="30" xfId="0" applyNumberFormat="1" applyFont="1" applyFill="1" applyBorder="1" applyAlignment="1" applyProtection="1">
      <alignment horizontal="center" textRotation="90"/>
      <protection locked="0"/>
    </xf>
    <xf numFmtId="0" fontId="16" fillId="33" borderId="0" xfId="0" applyFont="1" applyFill="1" applyAlignment="1">
      <alignment wrapText="1"/>
    </xf>
    <xf numFmtId="189" fontId="2" fillId="33" borderId="30" xfId="0" applyNumberFormat="1" applyFont="1" applyFill="1" applyBorder="1" applyAlignment="1" applyProtection="1">
      <alignment vertical="top" wrapText="1"/>
      <protection locked="0"/>
    </xf>
    <xf numFmtId="193" fontId="40" fillId="39" borderId="30" xfId="0" applyNumberFormat="1" applyFont="1" applyFill="1" applyBorder="1" applyAlignment="1" applyProtection="1">
      <alignment horizontal="center" textRotation="90"/>
      <protection locked="0"/>
    </xf>
    <xf numFmtId="0" fontId="16" fillId="39" borderId="0" xfId="0" applyFont="1" applyFill="1" applyAlignment="1">
      <alignment/>
    </xf>
    <xf numFmtId="189" fontId="2" fillId="39" borderId="30" xfId="0" applyNumberFormat="1" applyFont="1" applyFill="1" applyBorder="1" applyAlignment="1" applyProtection="1">
      <alignment vertical="top" wrapText="1"/>
      <protection locked="0"/>
    </xf>
    <xf numFmtId="0" fontId="71" fillId="0" borderId="25" xfId="0" applyFont="1" applyBorder="1" applyAlignment="1">
      <alignment horizontal="centerContinuous"/>
    </xf>
    <xf numFmtId="0" fontId="71" fillId="0" borderId="20" xfId="0" applyFont="1" applyBorder="1" applyAlignment="1">
      <alignment horizontal="centerContinuous"/>
    </xf>
    <xf numFmtId="0" fontId="72" fillId="0" borderId="20" xfId="0" applyFont="1" applyBorder="1" applyAlignment="1">
      <alignment horizontal="centerContinuous"/>
    </xf>
    <xf numFmtId="0" fontId="72" fillId="0" borderId="21" xfId="0" applyFont="1" applyBorder="1" applyAlignment="1">
      <alignment horizontal="centerContinuous"/>
    </xf>
    <xf numFmtId="0" fontId="71" fillId="33" borderId="25" xfId="0" applyFont="1" applyFill="1" applyBorder="1" applyAlignment="1">
      <alignment horizontal="centerContinuous"/>
    </xf>
    <xf numFmtId="0" fontId="71" fillId="33" borderId="20" xfId="0" applyFont="1" applyFill="1" applyBorder="1" applyAlignment="1">
      <alignment horizontal="centerContinuous"/>
    </xf>
    <xf numFmtId="0" fontId="71" fillId="33" borderId="21" xfId="0" applyFont="1" applyFill="1" applyBorder="1" applyAlignment="1">
      <alignment horizontal="centerContinuous"/>
    </xf>
    <xf numFmtId="0" fontId="72" fillId="33" borderId="20" xfId="0" applyFont="1" applyFill="1" applyBorder="1" applyAlignment="1">
      <alignment horizontal="centerContinuous"/>
    </xf>
    <xf numFmtId="0" fontId="72" fillId="33" borderId="21" xfId="0" applyFont="1" applyFill="1" applyBorder="1" applyAlignment="1">
      <alignment horizontal="centerContinuous"/>
    </xf>
    <xf numFmtId="0" fontId="70" fillId="40" borderId="31" xfId="0" applyFont="1" applyFill="1" applyBorder="1" applyAlignment="1" applyProtection="1">
      <alignment textRotation="90" wrapText="1"/>
      <protection locked="0"/>
    </xf>
    <xf numFmtId="0" fontId="67" fillId="40" borderId="24" xfId="0" applyFont="1" applyFill="1" applyBorder="1" applyAlignment="1" applyProtection="1">
      <alignment/>
      <protection locked="0"/>
    </xf>
    <xf numFmtId="0" fontId="70" fillId="41" borderId="31" xfId="0" applyFont="1" applyFill="1" applyBorder="1" applyAlignment="1" applyProtection="1">
      <alignment textRotation="90" wrapText="1"/>
      <protection locked="0"/>
    </xf>
    <xf numFmtId="0" fontId="16" fillId="41" borderId="24" xfId="0" applyFont="1" applyFill="1" applyBorder="1" applyAlignment="1" applyProtection="1">
      <alignment/>
      <protection locked="0"/>
    </xf>
    <xf numFmtId="9" fontId="6" fillId="0" borderId="0" xfId="60" applyFont="1" applyFill="1" applyAlignment="1" applyProtection="1">
      <alignment/>
      <protection locked="0"/>
    </xf>
    <xf numFmtId="9" fontId="26" fillId="0" borderId="0" xfId="60" applyFont="1" applyFill="1" applyAlignment="1" applyProtection="1">
      <alignment/>
      <protection locked="0"/>
    </xf>
    <xf numFmtId="9" fontId="16" fillId="0" borderId="0" xfId="60" applyFont="1" applyFill="1" applyAlignment="1" applyProtection="1">
      <alignment/>
      <protection locked="0"/>
    </xf>
    <xf numFmtId="166" fontId="24" fillId="0" borderId="14" xfId="0" applyNumberFormat="1" applyFont="1" applyBorder="1" applyAlignment="1" applyProtection="1">
      <alignment horizontal="centerContinuous"/>
      <protection locked="0"/>
    </xf>
    <xf numFmtId="166" fontId="25" fillId="0" borderId="17" xfId="0" applyNumberFormat="1" applyFont="1" applyBorder="1" applyAlignment="1" applyProtection="1">
      <alignment horizontal="centerContinuous"/>
      <protection locked="0"/>
    </xf>
    <xf numFmtId="166" fontId="25" fillId="0" borderId="15" xfId="0" applyNumberFormat="1" applyFont="1" applyBorder="1" applyAlignment="1" applyProtection="1">
      <alignment horizontal="centerContinuous"/>
      <protection locked="0"/>
    </xf>
    <xf numFmtId="0" fontId="17" fillId="40" borderId="31" xfId="0" applyFont="1" applyFill="1" applyBorder="1" applyAlignment="1" applyProtection="1">
      <alignment/>
      <protection locked="0"/>
    </xf>
    <xf numFmtId="0" fontId="16" fillId="41" borderId="31" xfId="0" applyFont="1" applyFill="1" applyBorder="1" applyAlignment="1" applyProtection="1">
      <alignment/>
      <protection locked="0"/>
    </xf>
    <xf numFmtId="0" fontId="34" fillId="40" borderId="32" xfId="0" applyFont="1" applyFill="1" applyBorder="1" applyAlignment="1" applyProtection="1" quotePrefix="1">
      <alignment horizontal="centerContinuous"/>
      <protection locked="0"/>
    </xf>
    <xf numFmtId="0" fontId="34" fillId="41" borderId="32" xfId="0" applyFont="1" applyFill="1" applyBorder="1" applyAlignment="1" applyProtection="1" quotePrefix="1">
      <alignment/>
      <protection locked="0"/>
    </xf>
    <xf numFmtId="0" fontId="48" fillId="33" borderId="0" xfId="0" applyFont="1" applyFill="1" applyAlignment="1" applyProtection="1">
      <alignment/>
      <protection locked="0"/>
    </xf>
    <xf numFmtId="0" fontId="66" fillId="35" borderId="18" xfId="0" applyFont="1" applyFill="1" applyBorder="1" applyAlignment="1" applyProtection="1">
      <alignment horizontal="centerContinuous"/>
      <protection locked="0"/>
    </xf>
    <xf numFmtId="0" fontId="0" fillId="35" borderId="11" xfId="0" applyFill="1" applyBorder="1" applyAlignment="1" applyProtection="1">
      <alignment/>
      <protection locked="0"/>
    </xf>
    <xf numFmtId="42" fontId="0" fillId="0" borderId="0" xfId="0" applyNumberFormat="1" applyAlignment="1">
      <alignment/>
    </xf>
    <xf numFmtId="42" fontId="0" fillId="33" borderId="0" xfId="0" applyNumberFormat="1" applyFill="1" applyAlignment="1">
      <alignment/>
    </xf>
    <xf numFmtId="0" fontId="4" fillId="0" borderId="17" xfId="0" applyFont="1" applyBorder="1" applyAlignment="1">
      <alignment/>
    </xf>
    <xf numFmtId="0" fontId="0" fillId="0" borderId="0" xfId="0" applyAlignment="1">
      <alignment vertical="top"/>
    </xf>
    <xf numFmtId="42" fontId="0" fillId="0" borderId="0" xfId="0" applyNumberFormat="1" applyAlignment="1">
      <alignment vertical="top"/>
    </xf>
    <xf numFmtId="0" fontId="0" fillId="35" borderId="11" xfId="0" applyFill="1" applyBorder="1" applyAlignment="1">
      <alignment horizontal="centerContinuous"/>
    </xf>
    <xf numFmtId="0" fontId="0" fillId="35" borderId="13" xfId="0" applyFill="1" applyBorder="1" applyAlignment="1">
      <alignment/>
    </xf>
    <xf numFmtId="0" fontId="0" fillId="35" borderId="15" xfId="0" applyFill="1" applyBorder="1" applyAlignment="1">
      <alignment/>
    </xf>
    <xf numFmtId="42" fontId="0" fillId="0" borderId="0" xfId="45" applyAlignment="1">
      <alignment horizontal="right"/>
    </xf>
    <xf numFmtId="42" fontId="0" fillId="0" borderId="0" xfId="45" applyFont="1" applyAlignment="1">
      <alignment horizontal="right"/>
    </xf>
    <xf numFmtId="42" fontId="0" fillId="33" borderId="0" xfId="45" applyFill="1" applyAlignment="1">
      <alignment horizontal="right"/>
    </xf>
    <xf numFmtId="0" fontId="0" fillId="0" borderId="17" xfId="0" applyBorder="1" applyAlignment="1">
      <alignment/>
    </xf>
    <xf numFmtId="42" fontId="0" fillId="0" borderId="17" xfId="45" applyBorder="1" applyAlignment="1">
      <alignment horizontal="right"/>
    </xf>
    <xf numFmtId="0" fontId="1" fillId="0" borderId="17" xfId="0" applyFont="1" applyBorder="1" applyAlignment="1">
      <alignment horizontal="centerContinuous" wrapText="1"/>
    </xf>
    <xf numFmtId="0" fontId="0" fillId="0" borderId="17" xfId="0" applyFont="1" applyBorder="1" applyAlignment="1">
      <alignment/>
    </xf>
    <xf numFmtId="42" fontId="0" fillId="0" borderId="17" xfId="0" applyNumberFormat="1" applyBorder="1" applyAlignment="1">
      <alignment/>
    </xf>
    <xf numFmtId="0" fontId="2" fillId="0" borderId="0" xfId="0" applyFont="1" applyAlignment="1">
      <alignment/>
    </xf>
    <xf numFmtId="42" fontId="0" fillId="0" borderId="0" xfId="0" applyNumberFormat="1" applyFont="1" applyAlignment="1">
      <alignment/>
    </xf>
    <xf numFmtId="0" fontId="0" fillId="0" borderId="0" xfId="0" applyAlignment="1">
      <alignment horizontal="left" vertical="top" wrapText="1"/>
    </xf>
    <xf numFmtId="42" fontId="0" fillId="0" borderId="0" xfId="45" applyFont="1" applyAlignment="1">
      <alignment horizontal="right" vertical="top"/>
    </xf>
    <xf numFmtId="42" fontId="2" fillId="0" borderId="0" xfId="0" applyNumberFormat="1" applyFont="1" applyAlignment="1">
      <alignment horizontal="center" wrapText="1"/>
    </xf>
    <xf numFmtId="0" fontId="0" fillId="0" borderId="0" xfId="0" applyFill="1" applyBorder="1" applyAlignment="1">
      <alignment vertical="top"/>
    </xf>
    <xf numFmtId="42" fontId="74" fillId="0" borderId="0" xfId="45" applyFont="1" applyFill="1" applyBorder="1" applyAlignment="1">
      <alignment horizontal="right" vertical="top"/>
    </xf>
    <xf numFmtId="42" fontId="0" fillId="0" borderId="0" xfId="45" applyFill="1" applyBorder="1" applyAlignment="1">
      <alignment horizontal="right" vertical="top"/>
    </xf>
    <xf numFmtId="0" fontId="0" fillId="0" borderId="0" xfId="0" applyFill="1" applyBorder="1" applyAlignment="1">
      <alignment horizontal="left" vertical="top" wrapText="1"/>
    </xf>
    <xf numFmtId="1" fontId="2" fillId="0" borderId="0" xfId="0" applyNumberFormat="1" applyFont="1" applyFill="1" applyBorder="1" applyAlignment="1">
      <alignment horizontal="center" vertical="top"/>
    </xf>
    <xf numFmtId="42" fontId="0" fillId="0" borderId="0" xfId="0" applyNumberFormat="1" applyFill="1" applyBorder="1" applyAlignment="1">
      <alignment horizontal="left" vertical="top"/>
    </xf>
    <xf numFmtId="0" fontId="0" fillId="0" borderId="0" xfId="0" applyFont="1" applyFill="1" applyBorder="1" applyAlignment="1">
      <alignment horizontal="left" vertical="top"/>
    </xf>
    <xf numFmtId="1" fontId="0" fillId="0" borderId="0" xfId="0" applyNumberFormat="1" applyFill="1" applyBorder="1" applyAlignment="1">
      <alignment vertical="top"/>
    </xf>
    <xf numFmtId="1" fontId="2" fillId="0" borderId="0" xfId="0" applyNumberFormat="1" applyFont="1" applyAlignment="1">
      <alignment horizontal="center" vertical="top"/>
    </xf>
    <xf numFmtId="168" fontId="0" fillId="0" borderId="0" xfId="0" applyNumberFormat="1" applyFont="1" applyFill="1" applyBorder="1" applyAlignment="1">
      <alignment horizontal="left" vertical="top" wrapText="1"/>
    </xf>
    <xf numFmtId="168" fontId="0" fillId="0" borderId="0" xfId="0" applyNumberFormat="1" applyFill="1" applyBorder="1" applyAlignment="1">
      <alignment horizontal="center" vertical="top"/>
    </xf>
    <xf numFmtId="0" fontId="0" fillId="0" borderId="0" xfId="0" applyFont="1" applyFill="1" applyBorder="1" applyAlignment="1">
      <alignment vertical="top"/>
    </xf>
    <xf numFmtId="0" fontId="22" fillId="0" borderId="0" xfId="0" applyFont="1" applyFill="1" applyBorder="1" applyAlignment="1">
      <alignment vertical="top"/>
    </xf>
    <xf numFmtId="42" fontId="0" fillId="0" borderId="0" xfId="45" applyFont="1" applyFill="1" applyBorder="1" applyAlignment="1">
      <alignment horizontal="right" vertical="top"/>
    </xf>
    <xf numFmtId="172" fontId="0" fillId="0" borderId="0" xfId="0" applyNumberFormat="1" applyFill="1" applyBorder="1" applyAlignment="1">
      <alignment horizontal="left" vertical="top" wrapText="1"/>
    </xf>
    <xf numFmtId="0" fontId="2" fillId="0" borderId="0" xfId="0" applyFont="1" applyFill="1" applyBorder="1" applyAlignment="1">
      <alignment horizontal="left" vertical="top"/>
    </xf>
    <xf numFmtId="168" fontId="0" fillId="0" borderId="0" xfId="0" applyNumberFormat="1" applyFill="1" applyBorder="1" applyAlignment="1">
      <alignment horizontal="right" vertical="top"/>
    </xf>
    <xf numFmtId="0" fontId="0" fillId="0" borderId="0" xfId="0" applyFill="1" applyBorder="1" applyAlignment="1">
      <alignment horizontal="left" vertical="top"/>
    </xf>
    <xf numFmtId="0" fontId="75" fillId="0" borderId="0" xfId="0" applyFont="1" applyFill="1" applyBorder="1" applyAlignment="1">
      <alignment vertical="top"/>
    </xf>
    <xf numFmtId="1" fontId="0" fillId="0" borderId="0" xfId="0" applyNumberFormat="1" applyFill="1" applyBorder="1" applyAlignment="1">
      <alignment horizontal="right" vertical="top"/>
    </xf>
    <xf numFmtId="42" fontId="2" fillId="0" borderId="0" xfId="45" applyFont="1" applyFill="1" applyBorder="1" applyAlignment="1">
      <alignment horizontal="right" vertical="top"/>
    </xf>
    <xf numFmtId="172" fontId="0" fillId="0" borderId="0" xfId="0" applyNumberFormat="1" applyFill="1" applyBorder="1" applyAlignment="1">
      <alignment horizontal="left" vertical="top"/>
    </xf>
    <xf numFmtId="42" fontId="0" fillId="0" borderId="0" xfId="0" applyNumberFormat="1" applyFill="1" applyBorder="1" applyAlignment="1">
      <alignment horizontal="center" vertical="top"/>
    </xf>
    <xf numFmtId="42" fontId="76" fillId="0" borderId="0" xfId="45" applyFont="1" applyFill="1" applyBorder="1" applyAlignment="1">
      <alignment horizontal="right" vertical="top"/>
    </xf>
    <xf numFmtId="0" fontId="75" fillId="0" borderId="33" xfId="0" applyFont="1" applyFill="1" applyBorder="1" applyAlignment="1">
      <alignment vertical="top"/>
    </xf>
    <xf numFmtId="44" fontId="0" fillId="0" borderId="34" xfId="44" applyFont="1" applyFill="1" applyBorder="1" applyAlignment="1" applyProtection="1">
      <alignment vertical="top"/>
      <protection locked="0"/>
    </xf>
    <xf numFmtId="1" fontId="0" fillId="0" borderId="34" xfId="0" applyNumberFormat="1" applyFill="1" applyBorder="1" applyAlignment="1">
      <alignment horizontal="right" vertical="top"/>
    </xf>
    <xf numFmtId="42" fontId="0" fillId="0" borderId="35" xfId="45" applyFill="1" applyBorder="1" applyAlignment="1">
      <alignment horizontal="right" vertical="top"/>
    </xf>
    <xf numFmtId="169" fontId="2" fillId="0" borderId="0" xfId="0" applyNumberFormat="1" applyFont="1" applyFill="1" applyBorder="1" applyAlignment="1">
      <alignment horizontal="center" vertical="top"/>
    </xf>
    <xf numFmtId="0" fontId="75" fillId="0" borderId="23" xfId="0" applyFont="1" applyFill="1" applyBorder="1" applyAlignment="1">
      <alignment vertical="top"/>
    </xf>
    <xf numFmtId="44" fontId="0" fillId="0" borderId="16" xfId="44" applyFont="1" applyFill="1" applyBorder="1" applyAlignment="1" applyProtection="1">
      <alignment vertical="top"/>
      <protection locked="0"/>
    </xf>
    <xf numFmtId="1" fontId="0" fillId="0" borderId="16" xfId="0" applyNumberFormat="1" applyFill="1" applyBorder="1" applyAlignment="1">
      <alignment horizontal="right" vertical="top"/>
    </xf>
    <xf numFmtId="42" fontId="76" fillId="0" borderId="36" xfId="45" applyFont="1" applyFill="1" applyBorder="1" applyAlignment="1">
      <alignment horizontal="right" vertical="top"/>
    </xf>
    <xf numFmtId="44" fontId="0" fillId="0" borderId="0" xfId="44" applyFont="1" applyFill="1" applyBorder="1" applyAlignment="1" applyProtection="1">
      <alignment vertical="top"/>
      <protection locked="0"/>
    </xf>
    <xf numFmtId="1" fontId="2" fillId="0" borderId="0" xfId="0" applyNumberFormat="1" applyFont="1" applyFill="1" applyBorder="1" applyAlignment="1">
      <alignment horizontal="right" vertical="top"/>
    </xf>
    <xf numFmtId="172" fontId="0" fillId="0" borderId="0" xfId="0" applyNumberFormat="1" applyFill="1" applyBorder="1" applyAlignment="1">
      <alignment horizontal="center" vertical="top"/>
    </xf>
    <xf numFmtId="0" fontId="0" fillId="0" borderId="0" xfId="57" applyAlignment="1">
      <alignment vertical="top"/>
      <protection locked="0"/>
    </xf>
    <xf numFmtId="168" fontId="2" fillId="0" borderId="0" xfId="0" applyNumberFormat="1" applyFont="1" applyFill="1" applyBorder="1" applyAlignment="1">
      <alignment horizontal="right" vertical="top"/>
    </xf>
    <xf numFmtId="42" fontId="22" fillId="0" borderId="0" xfId="45" applyFont="1" applyFill="1" applyBorder="1" applyAlignment="1">
      <alignment horizontal="right" vertical="top"/>
    </xf>
    <xf numFmtId="0" fontId="2" fillId="0" borderId="0" xfId="0" applyFont="1" applyFill="1" applyBorder="1" applyAlignment="1">
      <alignment horizontal="center" vertical="top"/>
    </xf>
    <xf numFmtId="0" fontId="2" fillId="0" borderId="0" xfId="0" applyFont="1" applyFill="1" applyBorder="1" applyAlignment="1">
      <alignment horizontal="left" vertical="top" wrapText="1"/>
    </xf>
    <xf numFmtId="1" fontId="0" fillId="0" borderId="0" xfId="0" applyNumberFormat="1" applyFill="1" applyBorder="1" applyAlignment="1">
      <alignment vertical="top" wrapText="1"/>
    </xf>
    <xf numFmtId="9" fontId="2" fillId="0" borderId="0" xfId="0" applyNumberFormat="1" applyFont="1" applyAlignment="1">
      <alignment horizontal="center" wrapText="1"/>
    </xf>
    <xf numFmtId="0" fontId="2" fillId="35" borderId="10" xfId="0" applyFont="1" applyFill="1" applyBorder="1" applyAlignment="1">
      <alignment horizontal="centerContinuous"/>
    </xf>
    <xf numFmtId="42" fontId="0" fillId="0" borderId="0" xfId="0" applyNumberFormat="1" applyFill="1" applyBorder="1" applyAlignment="1">
      <alignment vertical="top"/>
    </xf>
    <xf numFmtId="9" fontId="0" fillId="0" borderId="0" xfId="0" applyNumberFormat="1" applyAlignment="1">
      <alignment vertical="top"/>
    </xf>
    <xf numFmtId="0" fontId="2" fillId="35" borderId="12" xfId="0" applyFont="1" applyFill="1" applyBorder="1" applyAlignment="1">
      <alignment/>
    </xf>
    <xf numFmtId="42" fontId="2" fillId="0" borderId="0" xfId="0" applyNumberFormat="1" applyFont="1" applyFill="1" applyBorder="1" applyAlignment="1">
      <alignment vertical="top"/>
    </xf>
    <xf numFmtId="9" fontId="2" fillId="0" borderId="0" xfId="0" applyNumberFormat="1" applyFont="1" applyAlignment="1">
      <alignment vertical="top"/>
    </xf>
    <xf numFmtId="0" fontId="2" fillId="35" borderId="14" xfId="0" applyFont="1" applyFill="1" applyBorder="1" applyAlignment="1">
      <alignment/>
    </xf>
    <xf numFmtId="42" fontId="2" fillId="0" borderId="0" xfId="0" applyNumberFormat="1" applyFont="1" applyFill="1" applyBorder="1" applyAlignment="1">
      <alignment vertical="top"/>
    </xf>
    <xf numFmtId="9" fontId="2" fillId="0" borderId="0" xfId="0" applyNumberFormat="1" applyFont="1" applyAlignment="1">
      <alignment vertical="top"/>
    </xf>
    <xf numFmtId="0" fontId="8" fillId="42" borderId="32" xfId="0" applyFont="1" applyFill="1" applyBorder="1" applyAlignment="1">
      <alignment horizontal="center"/>
    </xf>
    <xf numFmtId="0" fontId="8" fillId="43" borderId="32" xfId="0" applyFont="1" applyFill="1" applyBorder="1" applyAlignment="1">
      <alignment horizontal="center" wrapText="1"/>
    </xf>
    <xf numFmtId="196" fontId="8" fillId="42" borderId="32" xfId="0" applyNumberFormat="1" applyFont="1" applyFill="1" applyBorder="1" applyAlignment="1">
      <alignment horizontal="center"/>
    </xf>
    <xf numFmtId="170" fontId="8" fillId="42" borderId="32" xfId="0" applyNumberFormat="1" applyFont="1" applyFill="1" applyBorder="1" applyAlignment="1">
      <alignment horizontal="center"/>
    </xf>
    <xf numFmtId="0" fontId="8" fillId="42" borderId="10" xfId="0" applyFont="1" applyFill="1" applyBorder="1" applyAlignment="1">
      <alignment horizontal="center"/>
    </xf>
    <xf numFmtId="0" fontId="8" fillId="42" borderId="37" xfId="0" applyFont="1" applyFill="1" applyBorder="1" applyAlignment="1">
      <alignment horizontal="center"/>
    </xf>
    <xf numFmtId="0" fontId="8" fillId="42" borderId="38" xfId="0" applyFont="1" applyFill="1" applyBorder="1" applyAlignment="1">
      <alignment horizontal="center"/>
    </xf>
    <xf numFmtId="0" fontId="8" fillId="42" borderId="39" xfId="0" applyFont="1" applyFill="1" applyBorder="1" applyAlignment="1">
      <alignment horizontal="center"/>
    </xf>
    <xf numFmtId="0" fontId="8" fillId="42" borderId="40" xfId="0" applyFont="1" applyFill="1" applyBorder="1" applyAlignment="1">
      <alignment horizontal="center"/>
    </xf>
    <xf numFmtId="0" fontId="8" fillId="42" borderId="18" xfId="0" applyFont="1" applyFill="1" applyBorder="1" applyAlignment="1">
      <alignment horizontal="center"/>
    </xf>
    <xf numFmtId="167" fontId="8" fillId="42" borderId="41" xfId="0" applyNumberFormat="1" applyFont="1" applyFill="1" applyBorder="1" applyAlignment="1">
      <alignment horizontal="center"/>
    </xf>
    <xf numFmtId="167" fontId="8" fillId="42" borderId="37" xfId="0" applyNumberFormat="1" applyFont="1" applyFill="1" applyBorder="1" applyAlignment="1">
      <alignment horizontal="center"/>
    </xf>
    <xf numFmtId="167" fontId="8" fillId="42" borderId="42" xfId="0" applyNumberFormat="1" applyFont="1" applyFill="1" applyBorder="1" applyAlignment="1">
      <alignment horizontal="center"/>
    </xf>
    <xf numFmtId="167" fontId="8" fillId="42" borderId="43" xfId="0" applyNumberFormat="1" applyFont="1" applyFill="1" applyBorder="1" applyAlignment="1">
      <alignment horizontal="center"/>
    </xf>
    <xf numFmtId="0" fontId="8" fillId="0" borderId="0" xfId="0" applyFont="1" applyAlignment="1">
      <alignment horizontal="center"/>
    </xf>
    <xf numFmtId="0" fontId="8" fillId="42" borderId="31" xfId="0" applyFont="1" applyFill="1" applyBorder="1" applyAlignment="1">
      <alignment horizontal="center"/>
    </xf>
    <xf numFmtId="0" fontId="8" fillId="43" borderId="31" xfId="0" applyFont="1" applyFill="1" applyBorder="1" applyAlignment="1">
      <alignment horizontal="center" wrapText="1"/>
    </xf>
    <xf numFmtId="196" fontId="8" fillId="42" borderId="31" xfId="0" applyNumberFormat="1" applyFont="1" applyFill="1" applyBorder="1" applyAlignment="1">
      <alignment horizontal="center"/>
    </xf>
    <xf numFmtId="170" fontId="8" fillId="42" borderId="31" xfId="0" applyNumberFormat="1" applyFont="1" applyFill="1" applyBorder="1" applyAlignment="1">
      <alignment horizontal="center"/>
    </xf>
    <xf numFmtId="0" fontId="8" fillId="42" borderId="44" xfId="0" applyFont="1" applyFill="1" applyBorder="1" applyAlignment="1">
      <alignment horizontal="center"/>
    </xf>
    <xf numFmtId="0" fontId="8" fillId="42" borderId="45" xfId="0" applyFont="1" applyFill="1" applyBorder="1" applyAlignment="1">
      <alignment horizontal="center"/>
    </xf>
    <xf numFmtId="0" fontId="8" fillId="42" borderId="0" xfId="0" applyFont="1" applyFill="1" applyBorder="1" applyAlignment="1">
      <alignment horizontal="center"/>
    </xf>
    <xf numFmtId="0" fontId="8" fillId="42" borderId="46" xfId="0" applyFont="1" applyFill="1" applyBorder="1" applyAlignment="1">
      <alignment horizontal="center"/>
    </xf>
    <xf numFmtId="0" fontId="8" fillId="42" borderId="47" xfId="0" applyFont="1" applyFill="1" applyBorder="1" applyAlignment="1">
      <alignment horizontal="center"/>
    </xf>
    <xf numFmtId="0" fontId="8" fillId="42" borderId="12" xfId="0" applyFont="1" applyFill="1" applyBorder="1" applyAlignment="1">
      <alignment horizontal="center"/>
    </xf>
    <xf numFmtId="167" fontId="8" fillId="42" borderId="48" xfId="0" applyNumberFormat="1" applyFont="1" applyFill="1" applyBorder="1" applyAlignment="1">
      <alignment horizontal="center"/>
    </xf>
    <xf numFmtId="167" fontId="8" fillId="42" borderId="44" xfId="0" applyNumberFormat="1" applyFont="1" applyFill="1" applyBorder="1" applyAlignment="1">
      <alignment horizontal="center"/>
    </xf>
    <xf numFmtId="167" fontId="8" fillId="42" borderId="49" xfId="0" applyNumberFormat="1" applyFont="1" applyFill="1" applyBorder="1" applyAlignment="1">
      <alignment horizontal="center"/>
    </xf>
    <xf numFmtId="167" fontId="8" fillId="42" borderId="50" xfId="0" applyNumberFormat="1" applyFont="1" applyFill="1" applyBorder="1" applyAlignment="1">
      <alignment horizontal="center"/>
    </xf>
    <xf numFmtId="0" fontId="8" fillId="42" borderId="24" xfId="0" applyFont="1" applyFill="1" applyBorder="1" applyAlignment="1">
      <alignment horizontal="center"/>
    </xf>
    <xf numFmtId="0" fontId="77" fillId="42" borderId="31" xfId="0" applyFont="1" applyFill="1" applyBorder="1" applyAlignment="1">
      <alignment horizontal="left"/>
    </xf>
    <xf numFmtId="0" fontId="8" fillId="43" borderId="31" xfId="0" applyFont="1" applyFill="1" applyBorder="1" applyAlignment="1">
      <alignment horizontal="center"/>
    </xf>
    <xf numFmtId="0" fontId="6" fillId="42" borderId="12" xfId="0" applyFont="1" applyFill="1" applyBorder="1" applyAlignment="1">
      <alignment horizontal="center"/>
    </xf>
    <xf numFmtId="0" fontId="6" fillId="42" borderId="44" xfId="0" applyFont="1" applyFill="1" applyBorder="1" applyAlignment="1">
      <alignment horizontal="center"/>
    </xf>
    <xf numFmtId="0" fontId="6" fillId="42" borderId="45" xfId="0" applyFont="1" applyFill="1" applyBorder="1" applyAlignment="1">
      <alignment horizontal="center"/>
    </xf>
    <xf numFmtId="0" fontId="6" fillId="42" borderId="46" xfId="0" applyFont="1" applyFill="1" applyBorder="1" applyAlignment="1">
      <alignment horizontal="center"/>
    </xf>
    <xf numFmtId="0" fontId="6" fillId="42" borderId="47" xfId="0" applyFont="1" applyFill="1" applyBorder="1" applyAlignment="1">
      <alignment horizontal="center"/>
    </xf>
    <xf numFmtId="0" fontId="6" fillId="42" borderId="24" xfId="0" applyFont="1" applyFill="1" applyBorder="1" applyAlignment="1">
      <alignment horizontal="center"/>
    </xf>
    <xf numFmtId="0" fontId="6" fillId="42" borderId="0" xfId="0" applyFont="1" applyFill="1" applyBorder="1" applyAlignment="1">
      <alignment horizontal="center"/>
    </xf>
    <xf numFmtId="0" fontId="2" fillId="44" borderId="51" xfId="0" applyFont="1" applyFill="1" applyBorder="1" applyAlignment="1">
      <alignment horizontal="center"/>
    </xf>
    <xf numFmtId="0" fontId="2" fillId="44" borderId="52" xfId="0" applyFont="1" applyFill="1" applyBorder="1" applyAlignment="1">
      <alignment horizontal="center"/>
    </xf>
    <xf numFmtId="0" fontId="2" fillId="44" borderId="53" xfId="0" applyFont="1" applyFill="1" applyBorder="1" applyAlignment="1">
      <alignment horizontal="center"/>
    </xf>
    <xf numFmtId="0" fontId="77" fillId="45" borderId="54" xfId="0" applyFont="1" applyFill="1" applyBorder="1" applyAlignment="1">
      <alignment horizontal="left"/>
    </xf>
    <xf numFmtId="196" fontId="6" fillId="41" borderId="54" xfId="0" applyNumberFormat="1" applyFont="1" applyFill="1" applyBorder="1" applyAlignment="1">
      <alignment horizontal="center"/>
    </xf>
    <xf numFmtId="170" fontId="6" fillId="41" borderId="54" xfId="0" applyNumberFormat="1" applyFont="1" applyFill="1" applyBorder="1" applyAlignment="1">
      <alignment horizontal="center"/>
    </xf>
    <xf numFmtId="0" fontId="6" fillId="41" borderId="51" xfId="0" applyFont="1" applyFill="1" applyBorder="1" applyAlignment="1">
      <alignment horizontal="center"/>
    </xf>
    <xf numFmtId="0" fontId="6" fillId="41" borderId="55" xfId="0" applyFont="1" applyFill="1" applyBorder="1" applyAlignment="1">
      <alignment horizontal="center"/>
    </xf>
    <xf numFmtId="0" fontId="6" fillId="41" borderId="52" xfId="0" applyFont="1" applyFill="1" applyBorder="1" applyAlignment="1">
      <alignment horizontal="center"/>
    </xf>
    <xf numFmtId="0" fontId="6" fillId="41" borderId="56" xfId="0" applyFont="1" applyFill="1" applyBorder="1" applyAlignment="1">
      <alignment horizontal="center"/>
    </xf>
    <xf numFmtId="0" fontId="6" fillId="41" borderId="57" xfId="0" applyFont="1" applyFill="1" applyBorder="1" applyAlignment="1">
      <alignment horizontal="center"/>
    </xf>
    <xf numFmtId="0" fontId="6" fillId="41" borderId="58" xfId="0" applyFont="1" applyFill="1" applyBorder="1" applyAlignment="1">
      <alignment horizontal="center"/>
    </xf>
    <xf numFmtId="167" fontId="6" fillId="41" borderId="59" xfId="0" applyNumberFormat="1" applyFont="1" applyFill="1" applyBorder="1" applyAlignment="1">
      <alignment horizontal="center"/>
    </xf>
    <xf numFmtId="167" fontId="6" fillId="41" borderId="55" xfId="0" applyNumberFormat="1" applyFont="1" applyFill="1" applyBorder="1" applyAlignment="1">
      <alignment horizontal="center"/>
    </xf>
    <xf numFmtId="167" fontId="6" fillId="41" borderId="60" xfId="0" applyNumberFormat="1" applyFont="1" applyFill="1" applyBorder="1" applyAlignment="1">
      <alignment horizontal="center"/>
    </xf>
    <xf numFmtId="167" fontId="8" fillId="41" borderId="61" xfId="0" applyNumberFormat="1" applyFont="1" applyFill="1" applyBorder="1" applyAlignment="1">
      <alignment horizontal="center"/>
    </xf>
    <xf numFmtId="0" fontId="2" fillId="35" borderId="12" xfId="0" applyFont="1" applyFill="1" applyBorder="1" applyAlignment="1">
      <alignment horizontal="center"/>
    </xf>
    <xf numFmtId="0" fontId="2" fillId="35" borderId="0" xfId="0" applyFont="1" applyFill="1" applyAlignment="1">
      <alignment horizontal="center"/>
    </xf>
    <xf numFmtId="0" fontId="77" fillId="43" borderId="62" xfId="0" applyFont="1" applyFill="1" applyBorder="1" applyAlignment="1">
      <alignment horizontal="left"/>
    </xf>
    <xf numFmtId="196" fontId="6" fillId="35" borderId="62" xfId="0" applyNumberFormat="1" applyFont="1" applyFill="1" applyBorder="1" applyAlignment="1">
      <alignment horizontal="center"/>
    </xf>
    <xf numFmtId="170" fontId="6" fillId="35" borderId="63" xfId="0" applyNumberFormat="1" applyFont="1" applyFill="1" applyBorder="1" applyAlignment="1">
      <alignment horizontal="center"/>
    </xf>
    <xf numFmtId="0" fontId="6" fillId="0" borderId="34" xfId="0" applyFont="1" applyFill="1" applyBorder="1" applyAlignment="1">
      <alignment horizontal="center"/>
    </xf>
    <xf numFmtId="0" fontId="6" fillId="0" borderId="64" xfId="0" applyFont="1" applyFill="1" applyBorder="1" applyAlignment="1">
      <alignment horizontal="center"/>
    </xf>
    <xf numFmtId="0" fontId="6" fillId="0" borderId="33" xfId="0" applyFont="1" applyFill="1" applyBorder="1" applyAlignment="1">
      <alignment horizontal="center"/>
    </xf>
    <xf numFmtId="0" fontId="6" fillId="0" borderId="65" xfId="0" applyFont="1" applyFill="1" applyBorder="1" applyAlignment="1">
      <alignment horizontal="center"/>
    </xf>
    <xf numFmtId="0" fontId="6" fillId="0" borderId="66" xfId="0" applyFont="1" applyFill="1" applyBorder="1" applyAlignment="1">
      <alignment horizontal="center"/>
    </xf>
    <xf numFmtId="0" fontId="6" fillId="0" borderId="67" xfId="0" applyFont="1" applyFill="1" applyBorder="1" applyAlignment="1">
      <alignment horizontal="center"/>
    </xf>
    <xf numFmtId="167" fontId="6" fillId="0" borderId="68" xfId="0" applyNumberFormat="1" applyFont="1" applyFill="1" applyBorder="1" applyAlignment="1">
      <alignment horizontal="center"/>
    </xf>
    <xf numFmtId="167" fontId="6" fillId="0" borderId="64" xfId="0" applyNumberFormat="1" applyFont="1" applyFill="1" applyBorder="1" applyAlignment="1">
      <alignment horizontal="center"/>
    </xf>
    <xf numFmtId="167" fontId="6" fillId="0" borderId="69" xfId="0" applyNumberFormat="1" applyFont="1" applyFill="1" applyBorder="1" applyAlignment="1">
      <alignment horizontal="center"/>
    </xf>
    <xf numFmtId="167" fontId="8" fillId="35" borderId="70" xfId="0" applyNumberFormat="1" applyFont="1" applyFill="1" applyBorder="1" applyAlignment="1">
      <alignment horizontal="center"/>
    </xf>
    <xf numFmtId="0" fontId="78" fillId="35" borderId="62" xfId="0" applyFont="1" applyFill="1" applyBorder="1" applyAlignment="1">
      <alignment horizontal="left" vertical="top"/>
    </xf>
    <xf numFmtId="0" fontId="78" fillId="35" borderId="62" xfId="0" applyFont="1" applyFill="1" applyBorder="1" applyAlignment="1">
      <alignment horizontal="left"/>
    </xf>
    <xf numFmtId="0" fontId="79" fillId="35" borderId="63" xfId="0" applyFont="1" applyFill="1" applyBorder="1" applyAlignment="1">
      <alignment horizontal="right"/>
    </xf>
    <xf numFmtId="196" fontId="6" fillId="35" borderId="31" xfId="0" applyNumberFormat="1" applyFont="1" applyFill="1" applyBorder="1" applyAlignment="1">
      <alignment horizontal="center"/>
    </xf>
    <xf numFmtId="0" fontId="78" fillId="35" borderId="63" xfId="0" applyFont="1" applyFill="1" applyBorder="1" applyAlignment="1">
      <alignment horizontal="left"/>
    </xf>
    <xf numFmtId="0" fontId="2" fillId="44" borderId="54" xfId="0" applyFont="1" applyFill="1" applyBorder="1" applyAlignment="1">
      <alignment horizontal="center"/>
    </xf>
    <xf numFmtId="0" fontId="2" fillId="35" borderId="0" xfId="0" applyFont="1" applyFill="1" applyBorder="1" applyAlignment="1">
      <alignment horizontal="center"/>
    </xf>
    <xf numFmtId="0" fontId="2" fillId="35" borderId="13" xfId="0" applyFont="1" applyFill="1" applyBorder="1" applyAlignment="1">
      <alignment horizontal="center"/>
    </xf>
    <xf numFmtId="170" fontId="6" fillId="35" borderId="62" xfId="0" applyNumberFormat="1" applyFont="1" applyFill="1" applyBorder="1" applyAlignment="1">
      <alignment horizontal="center"/>
    </xf>
    <xf numFmtId="0" fontId="6" fillId="0" borderId="71" xfId="0" applyFont="1" applyFill="1" applyBorder="1" applyAlignment="1">
      <alignment horizontal="center"/>
    </xf>
    <xf numFmtId="0" fontId="6" fillId="0" borderId="30" xfId="0" applyFont="1" applyFill="1" applyBorder="1" applyAlignment="1">
      <alignment horizontal="center"/>
    </xf>
    <xf numFmtId="0" fontId="6" fillId="0" borderId="72" xfId="0" applyFont="1" applyFill="1" applyBorder="1" applyAlignment="1">
      <alignment horizontal="center"/>
    </xf>
    <xf numFmtId="0" fontId="6" fillId="0" borderId="73" xfId="0" applyFont="1" applyFill="1" applyBorder="1" applyAlignment="1">
      <alignment horizontal="center"/>
    </xf>
    <xf numFmtId="0" fontId="6" fillId="0" borderId="74" xfId="0" applyFont="1" applyFill="1" applyBorder="1" applyAlignment="1">
      <alignment horizontal="center"/>
    </xf>
    <xf numFmtId="0" fontId="6" fillId="0" borderId="75" xfId="0" applyFont="1" applyFill="1" applyBorder="1" applyAlignment="1">
      <alignment horizontal="center"/>
    </xf>
    <xf numFmtId="167" fontId="6" fillId="0" borderId="76" xfId="0" applyNumberFormat="1" applyFont="1" applyFill="1" applyBorder="1" applyAlignment="1">
      <alignment horizontal="center"/>
    </xf>
    <xf numFmtId="167" fontId="6" fillId="0" borderId="30" xfId="0" applyNumberFormat="1" applyFont="1" applyFill="1" applyBorder="1" applyAlignment="1">
      <alignment horizontal="center"/>
    </xf>
    <xf numFmtId="167" fontId="6" fillId="0" borderId="77" xfId="0" applyNumberFormat="1" applyFont="1" applyFill="1" applyBorder="1" applyAlignment="1">
      <alignment horizontal="center"/>
    </xf>
    <xf numFmtId="196" fontId="6" fillId="35" borderId="63" xfId="0" applyNumberFormat="1" applyFont="1" applyFill="1" applyBorder="1" applyAlignment="1">
      <alignment horizontal="center"/>
    </xf>
    <xf numFmtId="196" fontId="6" fillId="41" borderId="63" xfId="0" applyNumberFormat="1" applyFont="1" applyFill="1" applyBorder="1" applyAlignment="1">
      <alignment horizontal="center"/>
    </xf>
    <xf numFmtId="170" fontId="6" fillId="41" borderId="63" xfId="0" applyNumberFormat="1" applyFont="1" applyFill="1" applyBorder="1" applyAlignment="1">
      <alignment horizontal="center"/>
    </xf>
    <xf numFmtId="0" fontId="6" fillId="41" borderId="67" xfId="0" applyFont="1" applyFill="1" applyBorder="1" applyAlignment="1">
      <alignment horizontal="center"/>
    </xf>
    <xf numFmtId="0" fontId="6" fillId="41" borderId="64" xfId="0" applyFont="1" applyFill="1" applyBorder="1" applyAlignment="1">
      <alignment horizontal="center"/>
    </xf>
    <xf numFmtId="0" fontId="6" fillId="41" borderId="34" xfId="0" applyFont="1" applyFill="1" applyBorder="1" applyAlignment="1">
      <alignment horizontal="center"/>
    </xf>
    <xf numFmtId="0" fontId="6" fillId="41" borderId="33" xfId="0" applyFont="1" applyFill="1" applyBorder="1" applyAlignment="1">
      <alignment horizontal="center"/>
    </xf>
    <xf numFmtId="0" fontId="6" fillId="41" borderId="65" xfId="0" applyFont="1" applyFill="1" applyBorder="1" applyAlignment="1">
      <alignment horizontal="center"/>
    </xf>
    <xf numFmtId="0" fontId="6" fillId="41" borderId="66" xfId="0" applyFont="1" applyFill="1" applyBorder="1" applyAlignment="1">
      <alignment horizontal="center"/>
    </xf>
    <xf numFmtId="167" fontId="6" fillId="41" borderId="68" xfId="0" applyNumberFormat="1" applyFont="1" applyFill="1" applyBorder="1" applyAlignment="1">
      <alignment horizontal="center"/>
    </xf>
    <xf numFmtId="167" fontId="6" fillId="41" borderId="64" xfId="0" applyNumberFormat="1" applyFont="1" applyFill="1" applyBorder="1" applyAlignment="1">
      <alignment horizontal="center"/>
    </xf>
    <xf numFmtId="167" fontId="6" fillId="41" borderId="69" xfId="0" applyNumberFormat="1" applyFont="1" applyFill="1" applyBorder="1" applyAlignment="1">
      <alignment horizontal="center"/>
    </xf>
    <xf numFmtId="167" fontId="8" fillId="41" borderId="70" xfId="0" applyNumberFormat="1" applyFont="1" applyFill="1" applyBorder="1" applyAlignment="1">
      <alignment horizontal="center"/>
    </xf>
    <xf numFmtId="0" fontId="2" fillId="35" borderId="14" xfId="0" applyFont="1" applyFill="1" applyBorder="1" applyAlignment="1">
      <alignment horizontal="center"/>
    </xf>
    <xf numFmtId="0" fontId="2" fillId="35" borderId="17" xfId="0" applyFont="1" applyFill="1" applyBorder="1" applyAlignment="1">
      <alignment horizontal="center"/>
    </xf>
    <xf numFmtId="0" fontId="2" fillId="35" borderId="15" xfId="0" applyFont="1" applyFill="1" applyBorder="1" applyAlignment="1">
      <alignment horizontal="center"/>
    </xf>
    <xf numFmtId="0" fontId="78" fillId="35" borderId="78" xfId="0" applyFont="1" applyFill="1" applyBorder="1" applyAlignment="1">
      <alignment horizontal="left"/>
    </xf>
    <xf numFmtId="196" fontId="6" fillId="35" borderId="78" xfId="0" applyNumberFormat="1" applyFont="1" applyFill="1" applyBorder="1" applyAlignment="1">
      <alignment horizontal="center"/>
    </xf>
    <xf numFmtId="170" fontId="6" fillId="35" borderId="78" xfId="0" applyNumberFormat="1" applyFont="1" applyFill="1" applyBorder="1" applyAlignment="1">
      <alignment horizontal="center"/>
    </xf>
    <xf numFmtId="0" fontId="6" fillId="0" borderId="79" xfId="0" applyFont="1" applyFill="1" applyBorder="1" applyAlignment="1">
      <alignment horizontal="center"/>
    </xf>
    <xf numFmtId="0" fontId="6" fillId="0" borderId="80" xfId="0" applyFont="1" applyFill="1" applyBorder="1" applyAlignment="1">
      <alignment horizontal="center"/>
    </xf>
    <xf numFmtId="0" fontId="6" fillId="0" borderId="81" xfId="0" applyFont="1" applyFill="1" applyBorder="1" applyAlignment="1">
      <alignment horizontal="center"/>
    </xf>
    <xf numFmtId="0" fontId="6" fillId="0" borderId="82" xfId="0" applyFont="1" applyFill="1" applyBorder="1" applyAlignment="1">
      <alignment horizontal="center"/>
    </xf>
    <xf numFmtId="0" fontId="6" fillId="0" borderId="83" xfId="0" applyFont="1" applyFill="1" applyBorder="1" applyAlignment="1">
      <alignment horizontal="center"/>
    </xf>
    <xf numFmtId="0" fontId="6" fillId="0" borderId="84" xfId="0" applyFont="1" applyFill="1" applyBorder="1" applyAlignment="1">
      <alignment horizontal="center"/>
    </xf>
    <xf numFmtId="167" fontId="6" fillId="0" borderId="85" xfId="0" applyNumberFormat="1" applyFont="1" applyFill="1" applyBorder="1" applyAlignment="1">
      <alignment horizontal="center"/>
    </xf>
    <xf numFmtId="167" fontId="6" fillId="0" borderId="80" xfId="0" applyNumberFormat="1" applyFont="1" applyFill="1" applyBorder="1" applyAlignment="1">
      <alignment horizontal="center"/>
    </xf>
    <xf numFmtId="167" fontId="6" fillId="0" borderId="86" xfId="0" applyNumberFormat="1" applyFont="1" applyFill="1" applyBorder="1" applyAlignment="1">
      <alignment horizontal="center"/>
    </xf>
    <xf numFmtId="167" fontId="8" fillId="35" borderId="50" xfId="0" applyNumberFormat="1" applyFont="1" applyFill="1" applyBorder="1" applyAlignment="1">
      <alignment horizontal="center"/>
    </xf>
    <xf numFmtId="0" fontId="2" fillId="44" borderId="10" xfId="0" applyFont="1" applyFill="1" applyBorder="1" applyAlignment="1">
      <alignment horizontal="center"/>
    </xf>
    <xf numFmtId="0" fontId="2" fillId="44" borderId="11" xfId="0" applyFont="1" applyFill="1" applyBorder="1" applyAlignment="1">
      <alignment horizontal="center"/>
    </xf>
    <xf numFmtId="0" fontId="77" fillId="45" borderId="32" xfId="0" applyFont="1" applyFill="1" applyBorder="1" applyAlignment="1">
      <alignment horizontal="left"/>
    </xf>
    <xf numFmtId="0" fontId="8" fillId="43" borderId="32" xfId="0" applyFont="1" applyFill="1" applyBorder="1" applyAlignment="1">
      <alignment horizontal="center"/>
    </xf>
    <xf numFmtId="196" fontId="6" fillId="41" borderId="87" xfId="0" applyNumberFormat="1" applyFont="1" applyFill="1" applyBorder="1" applyAlignment="1">
      <alignment horizontal="center"/>
    </xf>
    <xf numFmtId="170" fontId="6" fillId="41" borderId="87" xfId="0" applyNumberFormat="1" applyFont="1" applyFill="1" applyBorder="1" applyAlignment="1">
      <alignment horizontal="center"/>
    </xf>
    <xf numFmtId="0" fontId="6" fillId="41" borderId="88" xfId="0" applyFont="1" applyFill="1" applyBorder="1" applyAlignment="1">
      <alignment horizontal="center"/>
    </xf>
    <xf numFmtId="0" fontId="6" fillId="41" borderId="89" xfId="0" applyFont="1" applyFill="1" applyBorder="1" applyAlignment="1">
      <alignment horizontal="center"/>
    </xf>
    <xf numFmtId="0" fontId="6" fillId="41" borderId="16" xfId="0" applyFont="1" applyFill="1" applyBorder="1" applyAlignment="1">
      <alignment horizontal="center"/>
    </xf>
    <xf numFmtId="0" fontId="6" fillId="41" borderId="23" xfId="0" applyFont="1" applyFill="1" applyBorder="1" applyAlignment="1">
      <alignment horizontal="center"/>
    </xf>
    <xf numFmtId="0" fontId="6" fillId="41" borderId="90" xfId="0" applyFont="1" applyFill="1" applyBorder="1" applyAlignment="1">
      <alignment horizontal="center"/>
    </xf>
    <xf numFmtId="0" fontId="6" fillId="41" borderId="91" xfId="0" applyFont="1" applyFill="1" applyBorder="1" applyAlignment="1">
      <alignment horizontal="center"/>
    </xf>
    <xf numFmtId="167" fontId="6" fillId="41" borderId="92" xfId="0" applyNumberFormat="1" applyFont="1" applyFill="1" applyBorder="1" applyAlignment="1">
      <alignment horizontal="center"/>
    </xf>
    <xf numFmtId="167" fontId="6" fillId="41" borderId="89" xfId="0" applyNumberFormat="1" applyFont="1" applyFill="1" applyBorder="1" applyAlignment="1">
      <alignment horizontal="center"/>
    </xf>
    <xf numFmtId="167" fontId="6" fillId="41" borderId="93" xfId="0" applyNumberFormat="1" applyFont="1" applyFill="1" applyBorder="1" applyAlignment="1">
      <alignment horizontal="center"/>
    </xf>
    <xf numFmtId="0" fontId="2" fillId="35" borderId="67" xfId="0" applyFont="1" applyFill="1" applyBorder="1" applyAlignment="1">
      <alignment horizontal="center"/>
    </xf>
    <xf numFmtId="0" fontId="2" fillId="35" borderId="34" xfId="0" applyFont="1" applyFill="1" applyBorder="1" applyAlignment="1">
      <alignment horizontal="center"/>
    </xf>
    <xf numFmtId="0" fontId="2" fillId="35" borderId="94" xfId="0" applyFont="1" applyFill="1" applyBorder="1" applyAlignment="1">
      <alignment horizontal="center"/>
    </xf>
    <xf numFmtId="0" fontId="78" fillId="35" borderId="62" xfId="0" applyFont="1" applyFill="1" applyBorder="1" applyAlignment="1">
      <alignment/>
    </xf>
    <xf numFmtId="170" fontId="6" fillId="35" borderId="87" xfId="0" applyNumberFormat="1" applyFont="1" applyFill="1" applyBorder="1" applyAlignment="1">
      <alignment horizontal="center"/>
    </xf>
    <xf numFmtId="0" fontId="6" fillId="0" borderId="88" xfId="0" applyFont="1" applyFill="1" applyBorder="1" applyAlignment="1">
      <alignment horizontal="center"/>
    </xf>
    <xf numFmtId="0" fontId="6" fillId="0" borderId="89" xfId="0" applyFont="1" applyFill="1" applyBorder="1" applyAlignment="1">
      <alignment horizontal="center"/>
    </xf>
    <xf numFmtId="0" fontId="6" fillId="0" borderId="16" xfId="0" applyFont="1" applyFill="1" applyBorder="1" applyAlignment="1">
      <alignment horizontal="center"/>
    </xf>
    <xf numFmtId="0" fontId="6" fillId="0" borderId="23" xfId="0" applyFont="1" applyFill="1" applyBorder="1" applyAlignment="1">
      <alignment horizontal="center"/>
    </xf>
    <xf numFmtId="0" fontId="6" fillId="0" borderId="90" xfId="0" applyFont="1" applyFill="1" applyBorder="1" applyAlignment="1">
      <alignment horizontal="center"/>
    </xf>
    <xf numFmtId="0" fontId="6" fillId="0" borderId="91" xfId="0" applyFont="1" applyFill="1" applyBorder="1" applyAlignment="1">
      <alignment horizontal="center"/>
    </xf>
    <xf numFmtId="167" fontId="6" fillId="0" borderId="92" xfId="0" applyNumberFormat="1" applyFont="1" applyFill="1" applyBorder="1" applyAlignment="1">
      <alignment horizontal="center"/>
    </xf>
    <xf numFmtId="167" fontId="6" fillId="0" borderId="89" xfId="0" applyNumberFormat="1" applyFont="1" applyFill="1" applyBorder="1" applyAlignment="1">
      <alignment horizontal="center"/>
    </xf>
    <xf numFmtId="167" fontId="6" fillId="0" borderId="93" xfId="0" applyNumberFormat="1" applyFont="1" applyFill="1" applyBorder="1" applyAlignment="1">
      <alignment horizontal="center"/>
    </xf>
    <xf numFmtId="196" fontId="6" fillId="35" borderId="87" xfId="0" applyNumberFormat="1" applyFont="1" applyFill="1" applyBorder="1" applyAlignment="1">
      <alignment horizontal="center"/>
    </xf>
    <xf numFmtId="0" fontId="77" fillId="44" borderId="62" xfId="0" applyFont="1" applyFill="1" applyBorder="1" applyAlignment="1">
      <alignment horizontal="left"/>
    </xf>
    <xf numFmtId="0" fontId="6" fillId="41" borderId="62" xfId="0" applyFont="1" applyFill="1" applyBorder="1" applyAlignment="1">
      <alignment horizontal="center"/>
    </xf>
    <xf numFmtId="0" fontId="78" fillId="35" borderId="62" xfId="0" applyFont="1" applyFill="1" applyBorder="1" applyAlignment="1">
      <alignment/>
    </xf>
    <xf numFmtId="0" fontId="78" fillId="35" borderId="87" xfId="0" applyFont="1" applyFill="1" applyBorder="1" applyAlignment="1">
      <alignment horizontal="left"/>
    </xf>
    <xf numFmtId="0" fontId="77" fillId="43" borderId="63" xfId="0" applyFont="1" applyFill="1" applyBorder="1" applyAlignment="1">
      <alignment horizontal="left"/>
    </xf>
    <xf numFmtId="0" fontId="2" fillId="44" borderId="12" xfId="0" applyFont="1" applyFill="1" applyBorder="1" applyAlignment="1">
      <alignment horizontal="center"/>
    </xf>
    <xf numFmtId="167" fontId="8" fillId="0" borderId="70" xfId="0" applyNumberFormat="1" applyFont="1" applyFill="1" applyBorder="1" applyAlignment="1">
      <alignment horizontal="center"/>
    </xf>
    <xf numFmtId="0" fontId="80" fillId="35" borderId="67" xfId="0" applyFont="1" applyFill="1" applyBorder="1" applyAlignment="1">
      <alignment horizontal="center" wrapText="1"/>
    </xf>
    <xf numFmtId="0" fontId="80" fillId="35" borderId="0" xfId="0" applyFont="1" applyFill="1" applyBorder="1" applyAlignment="1">
      <alignment horizontal="center" wrapText="1"/>
    </xf>
    <xf numFmtId="0" fontId="80" fillId="35" borderId="13" xfId="0" applyFont="1" applyFill="1" applyBorder="1" applyAlignment="1">
      <alignment horizontal="center" wrapText="1"/>
    </xf>
    <xf numFmtId="0" fontId="77" fillId="43" borderId="31" xfId="0" applyFont="1" applyFill="1" applyBorder="1" applyAlignment="1">
      <alignment horizontal="center" wrapText="1"/>
    </xf>
    <xf numFmtId="0" fontId="75" fillId="0" borderId="0" xfId="0" applyFont="1" applyAlignment="1">
      <alignment wrapText="1"/>
    </xf>
    <xf numFmtId="0" fontId="80" fillId="35" borderId="12" xfId="0" applyFont="1" applyFill="1" applyBorder="1" applyAlignment="1">
      <alignment horizontal="center" wrapText="1"/>
    </xf>
    <xf numFmtId="196" fontId="6" fillId="41" borderId="62" xfId="0" applyNumberFormat="1" applyFont="1" applyFill="1" applyBorder="1" applyAlignment="1">
      <alignment horizontal="center"/>
    </xf>
    <xf numFmtId="170" fontId="6" fillId="41" borderId="62" xfId="0" applyNumberFormat="1" applyFont="1" applyFill="1" applyBorder="1" applyAlignment="1">
      <alignment horizontal="center"/>
    </xf>
    <xf numFmtId="0" fontId="6" fillId="41" borderId="71" xfId="0" applyFont="1" applyFill="1" applyBorder="1" applyAlignment="1">
      <alignment horizontal="center"/>
    </xf>
    <xf numFmtId="0" fontId="6" fillId="41" borderId="30" xfId="0" applyFont="1" applyFill="1" applyBorder="1" applyAlignment="1">
      <alignment horizontal="center"/>
    </xf>
    <xf numFmtId="0" fontId="6" fillId="41" borderId="72" xfId="0" applyFont="1" applyFill="1" applyBorder="1" applyAlignment="1">
      <alignment horizontal="center"/>
    </xf>
    <xf numFmtId="0" fontId="6" fillId="41" borderId="73" xfId="0" applyFont="1" applyFill="1" applyBorder="1" applyAlignment="1">
      <alignment horizontal="center"/>
    </xf>
    <xf numFmtId="0" fontId="6" fillId="41" borderId="74" xfId="0" applyFont="1" applyFill="1" applyBorder="1" applyAlignment="1">
      <alignment horizontal="center"/>
    </xf>
    <xf numFmtId="0" fontId="6" fillId="41" borderId="75" xfId="0" applyFont="1" applyFill="1" applyBorder="1" applyAlignment="1">
      <alignment horizontal="center"/>
    </xf>
    <xf numFmtId="167" fontId="6" fillId="41" borderId="76" xfId="0" applyNumberFormat="1" applyFont="1" applyFill="1" applyBorder="1" applyAlignment="1">
      <alignment horizontal="center"/>
    </xf>
    <xf numFmtId="167" fontId="6" fillId="41" borderId="30" xfId="0" applyNumberFormat="1" applyFont="1" applyFill="1" applyBorder="1" applyAlignment="1">
      <alignment horizontal="center"/>
    </xf>
    <xf numFmtId="167" fontId="6" fillId="41" borderId="77" xfId="0" applyNumberFormat="1" applyFont="1" applyFill="1" applyBorder="1" applyAlignment="1">
      <alignment horizontal="center"/>
    </xf>
    <xf numFmtId="0" fontId="77" fillId="42" borderId="62" xfId="0" applyFont="1" applyFill="1" applyBorder="1" applyAlignment="1">
      <alignment horizontal="left"/>
    </xf>
    <xf numFmtId="167" fontId="59" fillId="42" borderId="30" xfId="0" applyNumberFormat="1" applyFont="1" applyFill="1" applyBorder="1" applyAlignment="1">
      <alignment horizontal="center"/>
    </xf>
    <xf numFmtId="0" fontId="77" fillId="42" borderId="63" xfId="0" applyFont="1" applyFill="1" applyBorder="1" applyAlignment="1">
      <alignment horizontal="left"/>
    </xf>
    <xf numFmtId="167" fontId="59" fillId="42" borderId="76" xfId="0" applyNumberFormat="1" applyFont="1" applyFill="1" applyBorder="1" applyAlignment="1">
      <alignment horizontal="center"/>
    </xf>
    <xf numFmtId="0" fontId="59" fillId="42" borderId="71" xfId="0" applyFont="1" applyFill="1" applyBorder="1" applyAlignment="1">
      <alignment horizontal="center"/>
    </xf>
    <xf numFmtId="0" fontId="59" fillId="42" borderId="67" xfId="0" applyFont="1" applyFill="1" applyBorder="1" applyAlignment="1">
      <alignment horizontal="center"/>
    </xf>
    <xf numFmtId="0" fontId="59" fillId="42" borderId="64" xfId="0" applyFont="1" applyFill="1" applyBorder="1" applyAlignment="1">
      <alignment horizontal="center"/>
    </xf>
    <xf numFmtId="167" fontId="59" fillId="42" borderId="68" xfId="0" applyNumberFormat="1" applyFont="1" applyFill="1" applyBorder="1" applyAlignment="1">
      <alignment horizontal="center"/>
    </xf>
    <xf numFmtId="0" fontId="77" fillId="35" borderId="63" xfId="0" applyFont="1" applyFill="1" applyBorder="1" applyAlignment="1">
      <alignment horizontal="left"/>
    </xf>
    <xf numFmtId="0" fontId="81" fillId="35" borderId="87" xfId="0" applyFont="1" applyFill="1" applyBorder="1" applyAlignment="1">
      <alignment horizontal="left"/>
    </xf>
    <xf numFmtId="0" fontId="80" fillId="35" borderId="34" xfId="0" applyFont="1" applyFill="1" applyBorder="1" applyAlignment="1">
      <alignment horizontal="center" wrapText="1"/>
    </xf>
    <xf numFmtId="0" fontId="80" fillId="35" borderId="94" xfId="0" applyFont="1" applyFill="1" applyBorder="1" applyAlignment="1">
      <alignment horizontal="center" wrapText="1"/>
    </xf>
    <xf numFmtId="0" fontId="77" fillId="35" borderId="78" xfId="0" applyFont="1" applyFill="1" applyBorder="1" applyAlignment="1">
      <alignment horizontal="left"/>
    </xf>
    <xf numFmtId="0" fontId="77" fillId="45" borderId="87" xfId="0" applyFont="1" applyFill="1" applyBorder="1" applyAlignment="1">
      <alignment horizontal="left"/>
    </xf>
    <xf numFmtId="0" fontId="8" fillId="0" borderId="31" xfId="0" applyFont="1" applyFill="1" applyBorder="1" applyAlignment="1">
      <alignment horizontal="center"/>
    </xf>
    <xf numFmtId="0" fontId="77" fillId="35" borderId="62" xfId="0" applyFont="1" applyFill="1" applyBorder="1" applyAlignment="1">
      <alignment horizontal="left"/>
    </xf>
    <xf numFmtId="0" fontId="2" fillId="35" borderId="12" xfId="0" applyFont="1" applyFill="1" applyBorder="1" applyAlignment="1">
      <alignment horizontal="center" wrapText="1"/>
    </xf>
    <xf numFmtId="0" fontId="2" fillId="35" borderId="0" xfId="0" applyFont="1" applyFill="1" applyBorder="1" applyAlignment="1">
      <alignment horizontal="center" wrapText="1"/>
    </xf>
    <xf numFmtId="0" fontId="2" fillId="35" borderId="13" xfId="0" applyFont="1" applyFill="1" applyBorder="1" applyAlignment="1">
      <alignment horizontal="center" wrapText="1"/>
    </xf>
    <xf numFmtId="0" fontId="0" fillId="0" borderId="0" xfId="0" applyAlignment="1">
      <alignment wrapText="1"/>
    </xf>
    <xf numFmtId="0" fontId="77" fillId="46" borderId="63" xfId="0" applyFont="1" applyFill="1" applyBorder="1" applyAlignment="1">
      <alignment horizontal="left"/>
    </xf>
    <xf numFmtId="0" fontId="6" fillId="43" borderId="31" xfId="0" applyFont="1" applyFill="1" applyBorder="1" applyAlignment="1">
      <alignment horizontal="center" wrapText="1"/>
    </xf>
    <xf numFmtId="0" fontId="78" fillId="35" borderId="54" xfId="0" applyFont="1" applyFill="1" applyBorder="1" applyAlignment="1">
      <alignment horizontal="left"/>
    </xf>
    <xf numFmtId="0" fontId="2" fillId="35" borderId="14" xfId="0" applyFont="1" applyFill="1" applyBorder="1" applyAlignment="1">
      <alignment horizontal="center" wrapText="1"/>
    </xf>
    <xf numFmtId="0" fontId="2" fillId="35" borderId="17" xfId="0" applyFont="1" applyFill="1" applyBorder="1" applyAlignment="1">
      <alignment horizontal="center" wrapText="1"/>
    </xf>
    <xf numFmtId="0" fontId="2" fillId="35" borderId="15" xfId="0" applyFont="1" applyFill="1" applyBorder="1" applyAlignment="1">
      <alignment horizontal="center" wrapText="1"/>
    </xf>
    <xf numFmtId="0" fontId="2" fillId="35" borderId="67" xfId="0" applyFont="1" applyFill="1" applyBorder="1" applyAlignment="1">
      <alignment horizontal="center" wrapText="1"/>
    </xf>
    <xf numFmtId="0" fontId="2" fillId="35" borderId="34" xfId="0" applyFont="1" applyFill="1" applyBorder="1" applyAlignment="1">
      <alignment horizontal="center" wrapText="1"/>
    </xf>
    <xf numFmtId="0" fontId="2" fillId="35" borderId="94" xfId="0" applyFont="1" applyFill="1" applyBorder="1" applyAlignment="1">
      <alignment horizontal="center" wrapText="1"/>
    </xf>
    <xf numFmtId="0" fontId="6" fillId="35" borderId="62" xfId="0" applyFont="1" applyFill="1" applyBorder="1" applyAlignment="1">
      <alignment/>
    </xf>
    <xf numFmtId="0" fontId="77" fillId="41" borderId="63" xfId="0" applyFont="1" applyFill="1" applyBorder="1" applyAlignment="1">
      <alignment horizontal="left"/>
    </xf>
    <xf numFmtId="167" fontId="8" fillId="35" borderId="95" xfId="0" applyNumberFormat="1" applyFont="1" applyFill="1" applyBorder="1" applyAlignment="1">
      <alignment horizontal="center"/>
    </xf>
    <xf numFmtId="0" fontId="8" fillId="43" borderId="78" xfId="0" applyFont="1" applyFill="1" applyBorder="1" applyAlignment="1">
      <alignment horizontal="center"/>
    </xf>
    <xf numFmtId="167" fontId="8" fillId="35" borderId="96" xfId="0" applyNumberFormat="1" applyFont="1" applyFill="1" applyBorder="1" applyAlignment="1">
      <alignment horizontal="center"/>
    </xf>
    <xf numFmtId="0" fontId="80" fillId="35" borderId="14" xfId="0" applyFont="1" applyFill="1" applyBorder="1" applyAlignment="1">
      <alignment horizontal="center" wrapText="1"/>
    </xf>
    <xf numFmtId="0" fontId="80" fillId="35" borderId="17" xfId="0" applyFont="1" applyFill="1" applyBorder="1" applyAlignment="1">
      <alignment horizontal="center" wrapText="1"/>
    </xf>
    <xf numFmtId="0" fontId="80" fillId="35" borderId="15" xfId="0" applyFont="1" applyFill="1" applyBorder="1" applyAlignment="1">
      <alignment horizontal="center" wrapText="1"/>
    </xf>
    <xf numFmtId="196" fontId="6" fillId="0" borderId="87" xfId="0" applyNumberFormat="1" applyFont="1" applyFill="1" applyBorder="1" applyAlignment="1">
      <alignment horizontal="center"/>
    </xf>
    <xf numFmtId="170" fontId="6" fillId="0" borderId="87" xfId="0" applyNumberFormat="1" applyFont="1" applyFill="1" applyBorder="1" applyAlignment="1">
      <alignment horizontal="center"/>
    </xf>
    <xf numFmtId="0" fontId="78" fillId="35" borderId="63" xfId="0" applyFont="1" applyFill="1" applyBorder="1" applyAlignment="1">
      <alignment/>
    </xf>
    <xf numFmtId="167" fontId="6" fillId="0" borderId="76" xfId="0" applyNumberFormat="1" applyFont="1" applyBorder="1" applyAlignment="1">
      <alignment horizontal="center"/>
    </xf>
    <xf numFmtId="167" fontId="6" fillId="0" borderId="30" xfId="0" applyNumberFormat="1" applyFont="1" applyBorder="1" applyAlignment="1">
      <alignment horizontal="center"/>
    </xf>
    <xf numFmtId="167" fontId="6" fillId="0" borderId="35" xfId="0" applyNumberFormat="1" applyFont="1" applyFill="1" applyBorder="1" applyAlignment="1">
      <alignment horizontal="center"/>
    </xf>
    <xf numFmtId="0" fontId="77" fillId="41" borderId="62" xfId="0" applyFont="1" applyFill="1" applyBorder="1" applyAlignment="1">
      <alignment horizontal="left"/>
    </xf>
    <xf numFmtId="167" fontId="6" fillId="41" borderId="35" xfId="0" applyNumberFormat="1" applyFont="1" applyFill="1" applyBorder="1" applyAlignment="1">
      <alignment horizontal="center"/>
    </xf>
    <xf numFmtId="196" fontId="6" fillId="35" borderId="63" xfId="0" applyNumberFormat="1" applyFont="1" applyFill="1" applyBorder="1" applyAlignment="1">
      <alignment horizontal="center" wrapText="1"/>
    </xf>
    <xf numFmtId="170" fontId="6" fillId="35" borderId="63" xfId="0" applyNumberFormat="1" applyFont="1" applyFill="1" applyBorder="1" applyAlignment="1">
      <alignment horizontal="center" wrapText="1"/>
    </xf>
    <xf numFmtId="0" fontId="6" fillId="0" borderId="67" xfId="0" applyFont="1" applyFill="1" applyBorder="1" applyAlignment="1">
      <alignment horizontal="center" wrapText="1"/>
    </xf>
    <xf numFmtId="0" fontId="6" fillId="0" borderId="64" xfId="0" applyFont="1" applyFill="1" applyBorder="1" applyAlignment="1">
      <alignment horizontal="center" wrapText="1"/>
    </xf>
    <xf numFmtId="0" fontId="6" fillId="0" borderId="34" xfId="0" applyFont="1" applyFill="1" applyBorder="1" applyAlignment="1">
      <alignment horizontal="center" wrapText="1"/>
    </xf>
    <xf numFmtId="0" fontId="6" fillId="0" borderId="33" xfId="0" applyFont="1" applyFill="1" applyBorder="1" applyAlignment="1">
      <alignment horizontal="center" wrapText="1"/>
    </xf>
    <xf numFmtId="0" fontId="6" fillId="0" borderId="65" xfId="0" applyFont="1" applyFill="1" applyBorder="1" applyAlignment="1">
      <alignment horizontal="center" wrapText="1"/>
    </xf>
    <xf numFmtId="0" fontId="6" fillId="0" borderId="66" xfId="0" applyFont="1" applyFill="1" applyBorder="1" applyAlignment="1">
      <alignment horizontal="center" wrapText="1"/>
    </xf>
    <xf numFmtId="167" fontId="6" fillId="0" borderId="68" xfId="0" applyNumberFormat="1" applyFont="1" applyFill="1" applyBorder="1" applyAlignment="1">
      <alignment horizontal="center" wrapText="1"/>
    </xf>
    <xf numFmtId="167" fontId="6" fillId="0" borderId="64" xfId="0" applyNumberFormat="1" applyFont="1" applyFill="1" applyBorder="1" applyAlignment="1">
      <alignment horizontal="center" wrapText="1"/>
    </xf>
    <xf numFmtId="167" fontId="6" fillId="0" borderId="35" xfId="0" applyNumberFormat="1" applyFont="1" applyFill="1" applyBorder="1" applyAlignment="1">
      <alignment horizontal="center" wrapText="1"/>
    </xf>
    <xf numFmtId="167" fontId="6" fillId="0" borderId="69" xfId="0" applyNumberFormat="1" applyFont="1" applyFill="1" applyBorder="1" applyAlignment="1">
      <alignment horizontal="center" wrapText="1"/>
    </xf>
    <xf numFmtId="167" fontId="6" fillId="0" borderId="68" xfId="0" applyNumberFormat="1" applyFont="1" applyBorder="1" applyAlignment="1">
      <alignment horizontal="center"/>
    </xf>
    <xf numFmtId="167" fontId="6" fillId="0" borderId="64" xfId="0" applyNumberFormat="1" applyFont="1" applyBorder="1" applyAlignment="1">
      <alignment horizontal="center"/>
    </xf>
    <xf numFmtId="0" fontId="6" fillId="0" borderId="34" xfId="0" applyFont="1" applyBorder="1" applyAlignment="1">
      <alignment horizontal="center"/>
    </xf>
    <xf numFmtId="167" fontId="6" fillId="0" borderId="34" xfId="0" applyNumberFormat="1" applyFont="1" applyBorder="1" applyAlignment="1">
      <alignment horizontal="center"/>
    </xf>
    <xf numFmtId="0" fontId="78" fillId="35" borderId="31" xfId="0" applyFont="1" applyFill="1" applyBorder="1" applyAlignment="1">
      <alignment horizontal="left"/>
    </xf>
    <xf numFmtId="196" fontId="6" fillId="35" borderId="54" xfId="0" applyNumberFormat="1" applyFont="1" applyFill="1" applyBorder="1" applyAlignment="1">
      <alignment horizontal="center"/>
    </xf>
    <xf numFmtId="170" fontId="6" fillId="35" borderId="54" xfId="0" applyNumberFormat="1" applyFont="1" applyFill="1" applyBorder="1" applyAlignment="1">
      <alignment horizontal="center"/>
    </xf>
    <xf numFmtId="0" fontId="6" fillId="0" borderId="51" xfId="0" applyFont="1" applyFill="1" applyBorder="1" applyAlignment="1">
      <alignment horizontal="center"/>
    </xf>
    <xf numFmtId="0" fontId="6" fillId="0" borderId="55" xfId="0" applyFont="1" applyFill="1" applyBorder="1" applyAlignment="1">
      <alignment horizontal="center"/>
    </xf>
    <xf numFmtId="0" fontId="6" fillId="0" borderId="52" xfId="0" applyFont="1" applyFill="1" applyBorder="1" applyAlignment="1">
      <alignment horizontal="center"/>
    </xf>
    <xf numFmtId="0" fontId="6" fillId="0" borderId="56" xfId="0" applyFont="1" applyFill="1" applyBorder="1" applyAlignment="1">
      <alignment horizontal="center"/>
    </xf>
    <xf numFmtId="0" fontId="6" fillId="0" borderId="57" xfId="0" applyFont="1" applyFill="1" applyBorder="1" applyAlignment="1">
      <alignment horizontal="center"/>
    </xf>
    <xf numFmtId="0" fontId="6" fillId="0" borderId="58" xfId="0" applyFont="1" applyFill="1" applyBorder="1" applyAlignment="1">
      <alignment horizontal="center"/>
    </xf>
    <xf numFmtId="167" fontId="6" fillId="0" borderId="59" xfId="0" applyNumberFormat="1" applyFont="1" applyFill="1" applyBorder="1" applyAlignment="1">
      <alignment horizontal="center"/>
    </xf>
    <xf numFmtId="167" fontId="6" fillId="0" borderId="55" xfId="0" applyNumberFormat="1" applyFont="1" applyFill="1" applyBorder="1" applyAlignment="1">
      <alignment horizontal="center"/>
    </xf>
    <xf numFmtId="167" fontId="6" fillId="0" borderId="60" xfId="0" applyNumberFormat="1" applyFont="1" applyFill="1" applyBorder="1" applyAlignment="1">
      <alignment horizontal="center"/>
    </xf>
    <xf numFmtId="167" fontId="8" fillId="35" borderId="61" xfId="0" applyNumberFormat="1" applyFont="1" applyFill="1" applyBorder="1" applyAlignment="1">
      <alignment horizontal="center"/>
    </xf>
    <xf numFmtId="0" fontId="59" fillId="0" borderId="64" xfId="0" applyFont="1" applyFill="1" applyBorder="1" applyAlignment="1">
      <alignment horizontal="center"/>
    </xf>
    <xf numFmtId="167" fontId="59" fillId="0" borderId="30" xfId="0" applyNumberFormat="1" applyFont="1" applyFill="1" applyBorder="1" applyAlignment="1">
      <alignment horizontal="center"/>
    </xf>
    <xf numFmtId="0" fontId="59" fillId="42" borderId="33" xfId="0" applyFont="1" applyFill="1" applyBorder="1" applyAlignment="1">
      <alignment horizontal="center"/>
    </xf>
    <xf numFmtId="0" fontId="78" fillId="35" borderId="0" xfId="0" applyFont="1" applyFill="1" applyAlignment="1">
      <alignment/>
    </xf>
    <xf numFmtId="0" fontId="59" fillId="0" borderId="33" xfId="0" applyFont="1" applyFill="1" applyBorder="1" applyAlignment="1">
      <alignment horizontal="center"/>
    </xf>
    <xf numFmtId="0" fontId="78" fillId="35" borderId="0" xfId="0" applyFont="1" applyFill="1" applyBorder="1" applyAlignment="1">
      <alignment/>
    </xf>
    <xf numFmtId="0" fontId="8" fillId="43" borderId="24" xfId="0" applyFont="1" applyFill="1" applyBorder="1" applyAlignment="1">
      <alignment horizontal="center"/>
    </xf>
    <xf numFmtId="0" fontId="77" fillId="42" borderId="97" xfId="0" applyFont="1" applyFill="1" applyBorder="1" applyAlignment="1">
      <alignment horizontal="left"/>
    </xf>
    <xf numFmtId="196" fontId="8" fillId="0" borderId="0" xfId="0" applyNumberFormat="1" applyFont="1" applyFill="1" applyAlignment="1">
      <alignment horizontal="center"/>
    </xf>
    <xf numFmtId="170" fontId="8" fillId="0" borderId="0" xfId="0" applyNumberFormat="1" applyFont="1" applyFill="1" applyAlignment="1">
      <alignment horizontal="center"/>
    </xf>
    <xf numFmtId="0" fontId="8" fillId="35" borderId="25" xfId="0" applyFont="1" applyFill="1" applyBorder="1" applyAlignment="1">
      <alignment horizontal="center"/>
    </xf>
    <xf numFmtId="0" fontId="8" fillId="35" borderId="98" xfId="0" applyFont="1" applyFill="1" applyBorder="1" applyAlignment="1">
      <alignment horizontal="center"/>
    </xf>
    <xf numFmtId="0" fontId="8" fillId="35" borderId="20" xfId="0" applyFont="1" applyFill="1" applyBorder="1" applyAlignment="1">
      <alignment horizontal="center"/>
    </xf>
    <xf numFmtId="0" fontId="8" fillId="35" borderId="99" xfId="0" applyFont="1" applyFill="1" applyBorder="1" applyAlignment="1">
      <alignment horizontal="center"/>
    </xf>
    <xf numFmtId="0" fontId="8" fillId="35" borderId="22" xfId="0" applyFont="1" applyFill="1" applyBorder="1" applyAlignment="1">
      <alignment horizontal="center"/>
    </xf>
    <xf numFmtId="0" fontId="6" fillId="35" borderId="20" xfId="0" applyFont="1" applyFill="1" applyBorder="1" applyAlignment="1">
      <alignment horizontal="center"/>
    </xf>
    <xf numFmtId="0" fontId="6" fillId="35" borderId="21" xfId="0" applyFont="1" applyFill="1" applyBorder="1" applyAlignment="1">
      <alignment horizontal="center"/>
    </xf>
    <xf numFmtId="167" fontId="6" fillId="35" borderId="25" xfId="0" applyNumberFormat="1" applyFont="1" applyFill="1" applyBorder="1" applyAlignment="1">
      <alignment horizontal="center"/>
    </xf>
    <xf numFmtId="167" fontId="6" fillId="35" borderId="98" xfId="0" applyNumberFormat="1" applyFont="1" applyFill="1" applyBorder="1" applyAlignment="1">
      <alignment horizontal="center"/>
    </xf>
    <xf numFmtId="167" fontId="6" fillId="35" borderId="22" xfId="0" applyNumberFormat="1" applyFont="1" applyFill="1" applyBorder="1" applyAlignment="1">
      <alignment horizontal="center"/>
    </xf>
    <xf numFmtId="167" fontId="31" fillId="42" borderId="19" xfId="0" applyNumberFormat="1" applyFont="1" applyFill="1" applyBorder="1" applyAlignment="1">
      <alignment horizontal="center"/>
    </xf>
    <xf numFmtId="0" fontId="77" fillId="42" borderId="50" xfId="0" applyFont="1" applyFill="1" applyBorder="1" applyAlignment="1">
      <alignment horizontal="center"/>
    </xf>
    <xf numFmtId="196" fontId="6" fillId="0" borderId="0" xfId="0" applyNumberFormat="1" applyFont="1" applyFill="1" applyBorder="1" applyAlignment="1">
      <alignment horizontal="center"/>
    </xf>
    <xf numFmtId="170" fontId="6" fillId="0" borderId="0" xfId="0" applyNumberFormat="1" applyFont="1" applyFill="1" applyAlignment="1">
      <alignment horizontal="center"/>
    </xf>
    <xf numFmtId="0" fontId="6" fillId="0" borderId="11" xfId="0" applyFont="1" applyFill="1" applyBorder="1" applyAlignment="1">
      <alignment horizontal="center"/>
    </xf>
    <xf numFmtId="0" fontId="6" fillId="43" borderId="25" xfId="0" applyFont="1" applyFill="1" applyBorder="1" applyAlignment="1">
      <alignment horizontal="center"/>
    </xf>
    <xf numFmtId="0" fontId="8" fillId="43" borderId="20" xfId="0" applyFont="1" applyFill="1" applyBorder="1" applyAlignment="1">
      <alignment horizontal="right"/>
    </xf>
    <xf numFmtId="0" fontId="8" fillId="43" borderId="20" xfId="0" applyFont="1" applyFill="1" applyBorder="1" applyAlignment="1">
      <alignment horizontal="center"/>
    </xf>
    <xf numFmtId="0" fontId="6" fillId="43" borderId="20" xfId="0" applyFont="1" applyFill="1" applyBorder="1" applyAlignment="1">
      <alignment horizontal="center"/>
    </xf>
    <xf numFmtId="0" fontId="6" fillId="43" borderId="21" xfId="0" applyFont="1" applyFill="1" applyBorder="1" applyAlignment="1">
      <alignment horizontal="center"/>
    </xf>
    <xf numFmtId="0" fontId="8" fillId="43" borderId="18" xfId="0" applyFont="1" applyFill="1" applyBorder="1" applyAlignment="1">
      <alignment horizontal="right"/>
    </xf>
    <xf numFmtId="0" fontId="8" fillId="43" borderId="18" xfId="0" applyFont="1" applyFill="1" applyBorder="1" applyAlignment="1">
      <alignment horizontal="center"/>
    </xf>
    <xf numFmtId="0" fontId="8" fillId="43" borderId="39" xfId="0" applyFont="1" applyFill="1" applyBorder="1" applyAlignment="1">
      <alignment horizontal="center"/>
    </xf>
    <xf numFmtId="0" fontId="6" fillId="43" borderId="10" xfId="0" applyFont="1" applyFill="1" applyBorder="1" applyAlignment="1">
      <alignment horizontal="center"/>
    </xf>
    <xf numFmtId="0" fontId="8" fillId="43" borderId="21" xfId="0" applyFont="1" applyFill="1" applyBorder="1" applyAlignment="1">
      <alignment horizontal="center"/>
    </xf>
    <xf numFmtId="0" fontId="6" fillId="0" borderId="10" xfId="0" applyFont="1" applyFill="1" applyBorder="1" applyAlignment="1">
      <alignment horizontal="center"/>
    </xf>
    <xf numFmtId="0" fontId="6" fillId="0" borderId="0" xfId="0" applyFont="1" applyFill="1" applyBorder="1" applyAlignment="1">
      <alignment horizontal="center"/>
    </xf>
    <xf numFmtId="0" fontId="6" fillId="0" borderId="18" xfId="0" applyFont="1" applyFill="1" applyBorder="1" applyAlignment="1">
      <alignment horizontal="center"/>
    </xf>
    <xf numFmtId="167" fontId="6" fillId="0" borderId="18" xfId="0" applyNumberFormat="1" applyFont="1" applyFill="1" applyBorder="1" applyAlignment="1">
      <alignment horizontal="center"/>
    </xf>
    <xf numFmtId="167" fontId="8" fillId="0" borderId="11" xfId="0" applyNumberFormat="1" applyFont="1" applyFill="1" applyBorder="1" applyAlignment="1">
      <alignment horizontal="center"/>
    </xf>
    <xf numFmtId="167" fontId="6" fillId="43" borderId="10" xfId="0" applyNumberFormat="1" applyFont="1" applyFill="1" applyBorder="1" applyAlignment="1">
      <alignment horizontal="center"/>
    </xf>
    <xf numFmtId="167" fontId="6" fillId="43" borderId="18" xfId="0" applyNumberFormat="1" applyFont="1" applyFill="1" applyBorder="1" applyAlignment="1">
      <alignment horizontal="center"/>
    </xf>
    <xf numFmtId="167" fontId="8" fillId="43" borderId="11" xfId="0" applyNumberFormat="1" applyFont="1" applyFill="1" applyBorder="1" applyAlignment="1">
      <alignment horizontal="center"/>
    </xf>
    <xf numFmtId="0" fontId="77" fillId="42" borderId="100" xfId="0" applyFont="1" applyFill="1" applyBorder="1" applyAlignment="1">
      <alignment horizontal="left"/>
    </xf>
    <xf numFmtId="168" fontId="6" fillId="0" borderId="13" xfId="0" applyNumberFormat="1" applyFont="1" applyFill="1" applyBorder="1" applyAlignment="1">
      <alignment horizontal="center"/>
    </xf>
    <xf numFmtId="168" fontId="6" fillId="43" borderId="25" xfId="0" applyNumberFormat="1" applyFont="1" applyFill="1" applyBorder="1" applyAlignment="1">
      <alignment horizontal="center"/>
    </xf>
    <xf numFmtId="168" fontId="6" fillId="43" borderId="20" xfId="0" applyNumberFormat="1" applyFont="1" applyFill="1" applyBorder="1" applyAlignment="1">
      <alignment horizontal="center"/>
    </xf>
    <xf numFmtId="168" fontId="6" fillId="43" borderId="21" xfId="0" applyNumberFormat="1" applyFont="1" applyFill="1" applyBorder="1" applyAlignment="1">
      <alignment horizontal="center"/>
    </xf>
    <xf numFmtId="168" fontId="6" fillId="43" borderId="101" xfId="0" applyNumberFormat="1" applyFont="1" applyFill="1" applyBorder="1" applyAlignment="1">
      <alignment horizontal="center"/>
    </xf>
    <xf numFmtId="168" fontId="6" fillId="0" borderId="12" xfId="0" applyNumberFormat="1" applyFont="1" applyFill="1" applyBorder="1" applyAlignment="1">
      <alignment horizontal="center"/>
    </xf>
    <xf numFmtId="168" fontId="6" fillId="0" borderId="0" xfId="0" applyNumberFormat="1" applyFont="1" applyFill="1" applyBorder="1" applyAlignment="1">
      <alignment horizontal="center"/>
    </xf>
    <xf numFmtId="168" fontId="6" fillId="43" borderId="14" xfId="0" applyNumberFormat="1" applyFont="1" applyFill="1" applyBorder="1" applyAlignment="1">
      <alignment horizontal="center"/>
    </xf>
    <xf numFmtId="197" fontId="6" fillId="43" borderId="17" xfId="0" applyNumberFormat="1" applyFont="1" applyFill="1" applyBorder="1" applyAlignment="1">
      <alignment horizontal="center"/>
    </xf>
    <xf numFmtId="168" fontId="8" fillId="43" borderId="15" xfId="0" applyNumberFormat="1" applyFont="1" applyFill="1" applyBorder="1" applyAlignment="1">
      <alignment horizontal="center"/>
    </xf>
    <xf numFmtId="0" fontId="77" fillId="0" borderId="0" xfId="0" applyFont="1" applyAlignment="1">
      <alignment horizontal="left"/>
    </xf>
    <xf numFmtId="196" fontId="6" fillId="0" borderId="0" xfId="0" applyNumberFormat="1" applyFont="1" applyFill="1" applyAlignment="1">
      <alignment horizontal="center"/>
    </xf>
    <xf numFmtId="0" fontId="6" fillId="43" borderId="31" xfId="0" applyFont="1" applyFill="1" applyBorder="1" applyAlignment="1">
      <alignment horizontal="center"/>
    </xf>
    <xf numFmtId="0" fontId="6" fillId="43" borderId="32" xfId="0" applyFont="1" applyFill="1" applyBorder="1" applyAlignment="1">
      <alignment horizontal="center"/>
    </xf>
    <xf numFmtId="167" fontId="6" fillId="0" borderId="0" xfId="0" applyNumberFormat="1" applyFont="1" applyFill="1" applyBorder="1" applyAlignment="1">
      <alignment horizontal="center"/>
    </xf>
    <xf numFmtId="167" fontId="6" fillId="42" borderId="10" xfId="0" applyNumberFormat="1" applyFont="1" applyFill="1" applyBorder="1" applyAlignment="1">
      <alignment horizontal="center"/>
    </xf>
    <xf numFmtId="197" fontId="6" fillId="42" borderId="18" xfId="0" applyNumberFormat="1" applyFont="1" applyFill="1" applyBorder="1" applyAlignment="1">
      <alignment horizontal="center"/>
    </xf>
    <xf numFmtId="167" fontId="8" fillId="42" borderId="18" xfId="0" applyNumberFormat="1" applyFont="1" applyFill="1" applyBorder="1" applyAlignment="1">
      <alignment horizontal="center"/>
    </xf>
    <xf numFmtId="0" fontId="0" fillId="42" borderId="11" xfId="0" applyFill="1" applyBorder="1" applyAlignment="1">
      <alignment/>
    </xf>
    <xf numFmtId="168" fontId="6" fillId="43" borderId="24" xfId="0" applyNumberFormat="1" applyFont="1" applyFill="1" applyBorder="1" applyAlignment="1">
      <alignment horizontal="center"/>
    </xf>
    <xf numFmtId="167" fontId="8" fillId="42" borderId="12" xfId="0" applyNumberFormat="1" applyFont="1" applyFill="1" applyBorder="1" applyAlignment="1">
      <alignment horizontal="center"/>
    </xf>
    <xf numFmtId="197" fontId="8" fillId="42" borderId="0" xfId="0" applyNumberFormat="1" applyFont="1" applyFill="1" applyBorder="1" applyAlignment="1">
      <alignment horizontal="center"/>
    </xf>
    <xf numFmtId="167" fontId="8" fillId="42" borderId="0" xfId="0" applyNumberFormat="1" applyFont="1" applyFill="1" applyBorder="1" applyAlignment="1">
      <alignment horizontal="left"/>
    </xf>
    <xf numFmtId="0" fontId="0" fillId="42" borderId="13" xfId="0" applyFill="1" applyBorder="1" applyAlignment="1">
      <alignment/>
    </xf>
    <xf numFmtId="167" fontId="6" fillId="42" borderId="14" xfId="0" applyNumberFormat="1" applyFont="1" applyFill="1" applyBorder="1" applyAlignment="1">
      <alignment horizontal="center"/>
    </xf>
    <xf numFmtId="197" fontId="6" fillId="42" borderId="17" xfId="0" applyNumberFormat="1" applyFont="1" applyFill="1" applyBorder="1" applyAlignment="1">
      <alignment horizontal="center"/>
    </xf>
    <xf numFmtId="167" fontId="8" fillId="42" borderId="17" xfId="0" applyNumberFormat="1" applyFont="1" applyFill="1" applyBorder="1" applyAlignment="1">
      <alignment horizontal="center"/>
    </xf>
    <xf numFmtId="0" fontId="0" fillId="42" borderId="15" xfId="0" applyFill="1" applyBorder="1" applyAlignment="1">
      <alignment/>
    </xf>
    <xf numFmtId="196" fontId="8" fillId="35" borderId="25" xfId="0" applyNumberFormat="1" applyFont="1" applyFill="1" applyBorder="1" applyAlignment="1">
      <alignment horizontal="left"/>
    </xf>
    <xf numFmtId="196" fontId="6" fillId="35" borderId="21" xfId="0" applyNumberFormat="1" applyFont="1" applyFill="1" applyBorder="1" applyAlignment="1">
      <alignment horizontal="center"/>
    </xf>
    <xf numFmtId="0" fontId="6" fillId="0" borderId="0" xfId="0" applyFont="1" applyFill="1" applyAlignment="1">
      <alignment horizontal="center"/>
    </xf>
    <xf numFmtId="167" fontId="6" fillId="0" borderId="0" xfId="0" applyNumberFormat="1" applyFont="1" applyFill="1" applyAlignment="1">
      <alignment horizontal="center"/>
    </xf>
    <xf numFmtId="174" fontId="31" fillId="0" borderId="0" xfId="0" applyNumberFormat="1" applyFont="1" applyFill="1" applyBorder="1" applyAlignment="1">
      <alignment horizontal="center"/>
    </xf>
    <xf numFmtId="167" fontId="8" fillId="0" borderId="0" xfId="0" applyNumberFormat="1" applyFont="1" applyFill="1" applyBorder="1" applyAlignment="1">
      <alignment horizontal="center"/>
    </xf>
    <xf numFmtId="0" fontId="0" fillId="0" borderId="0" xfId="0" applyFill="1" applyBorder="1" applyAlignment="1">
      <alignment/>
    </xf>
    <xf numFmtId="196" fontId="6" fillId="35" borderId="40" xfId="0" applyNumberFormat="1" applyFont="1" applyFill="1" applyBorder="1" applyAlignment="1">
      <alignment horizontal="center"/>
    </xf>
    <xf numFmtId="196" fontId="6" fillId="35" borderId="13" xfId="0" applyNumberFormat="1" applyFont="1" applyFill="1" applyBorder="1" applyAlignment="1">
      <alignment horizontal="center"/>
    </xf>
    <xf numFmtId="167" fontId="8" fillId="0" borderId="0" xfId="0" applyNumberFormat="1" applyFont="1" applyFill="1" applyBorder="1" applyAlignment="1">
      <alignment horizontal="left"/>
    </xf>
    <xf numFmtId="196" fontId="6" fillId="35" borderId="47" xfId="0" applyNumberFormat="1" applyFont="1" applyFill="1" applyBorder="1" applyAlignment="1">
      <alignment horizontal="center"/>
    </xf>
    <xf numFmtId="167" fontId="8" fillId="0" borderId="0" xfId="0" applyNumberFormat="1" applyFont="1" applyFill="1" applyAlignment="1">
      <alignment horizontal="center"/>
    </xf>
    <xf numFmtId="170" fontId="6" fillId="0" borderId="0" xfId="0" applyNumberFormat="1" applyFont="1" applyAlignment="1">
      <alignment horizontal="center"/>
    </xf>
    <xf numFmtId="0" fontId="6" fillId="0" borderId="0" xfId="0" applyFont="1" applyAlignment="1">
      <alignment horizontal="center"/>
    </xf>
    <xf numFmtId="167" fontId="6" fillId="0" borderId="0" xfId="0" applyNumberFormat="1" applyFont="1" applyAlignment="1">
      <alignment horizontal="center"/>
    </xf>
    <xf numFmtId="167" fontId="8" fillId="0" borderId="0" xfId="0" applyNumberFormat="1" applyFont="1" applyAlignment="1">
      <alignment horizontal="center"/>
    </xf>
    <xf numFmtId="196" fontId="6" fillId="35" borderId="26" xfId="0" applyNumberFormat="1" applyFont="1" applyFill="1" applyBorder="1" applyAlignment="1">
      <alignment horizontal="center"/>
    </xf>
    <xf numFmtId="196" fontId="6" fillId="35" borderId="15" xfId="0" applyNumberFormat="1" applyFont="1" applyFill="1" applyBorder="1" applyAlignment="1">
      <alignment horizontal="center"/>
    </xf>
    <xf numFmtId="196" fontId="6" fillId="0" borderId="0" xfId="0" applyNumberFormat="1" applyFont="1" applyAlignment="1">
      <alignment horizontal="center"/>
    </xf>
    <xf numFmtId="0" fontId="0" fillId="0" borderId="10" xfId="0" applyBorder="1" applyAlignment="1">
      <alignment horizontal="center"/>
    </xf>
    <xf numFmtId="0" fontId="0" fillId="0" borderId="18" xfId="0" applyBorder="1" applyAlignment="1">
      <alignment horizontal="center"/>
    </xf>
    <xf numFmtId="168" fontId="0" fillId="0" borderId="18" xfId="0" applyNumberFormat="1" applyBorder="1" applyAlignment="1">
      <alignment horizontal="center"/>
    </xf>
    <xf numFmtId="0" fontId="0" fillId="0" borderId="11" xfId="0" applyBorder="1" applyAlignment="1">
      <alignment horizontal="center"/>
    </xf>
    <xf numFmtId="198" fontId="0" fillId="0" borderId="0" xfId="0" applyNumberFormat="1" applyAlignment="1">
      <alignment horizontal="center"/>
    </xf>
    <xf numFmtId="0" fontId="0" fillId="0" borderId="12" xfId="0" applyBorder="1" applyAlignment="1">
      <alignment horizontal="center"/>
    </xf>
    <xf numFmtId="0" fontId="0" fillId="0" borderId="0" xfId="0" applyBorder="1" applyAlignment="1">
      <alignment horizontal="center"/>
    </xf>
    <xf numFmtId="168" fontId="2" fillId="0" borderId="0" xfId="0" applyNumberFormat="1" applyFont="1" applyBorder="1" applyAlignment="1">
      <alignment horizontal="center"/>
    </xf>
    <xf numFmtId="0" fontId="0" fillId="0" borderId="13" xfId="0" applyBorder="1" applyAlignment="1">
      <alignment horizontal="center"/>
    </xf>
    <xf numFmtId="0" fontId="0" fillId="0" borderId="12" xfId="0" applyBorder="1" applyAlignment="1">
      <alignment/>
    </xf>
    <xf numFmtId="0" fontId="0" fillId="0" borderId="0" xfId="0" applyBorder="1" applyAlignment="1">
      <alignment/>
    </xf>
    <xf numFmtId="197" fontId="0" fillId="0" borderId="0" xfId="0" applyNumberFormat="1" applyBorder="1" applyAlignment="1">
      <alignment horizontal="center"/>
    </xf>
    <xf numFmtId="199" fontId="0" fillId="0" borderId="0" xfId="0" applyNumberFormat="1" applyBorder="1" applyAlignment="1">
      <alignment horizontal="center"/>
    </xf>
    <xf numFmtId="167" fontId="0" fillId="0" borderId="0" xfId="0" applyNumberFormat="1" applyBorder="1" applyAlignment="1">
      <alignment horizontal="center"/>
    </xf>
    <xf numFmtId="198" fontId="0" fillId="0" borderId="0" xfId="0" applyNumberFormat="1" applyBorder="1" applyAlignment="1">
      <alignment horizontal="center"/>
    </xf>
    <xf numFmtId="0" fontId="0" fillId="0" borderId="13" xfId="0" applyBorder="1" applyAlignment="1">
      <alignment/>
    </xf>
    <xf numFmtId="198" fontId="0" fillId="0" borderId="0" xfId="0" applyNumberFormat="1" applyAlignment="1">
      <alignment/>
    </xf>
    <xf numFmtId="168" fontId="0" fillId="0" borderId="0" xfId="0" applyNumberFormat="1" applyBorder="1" applyAlignment="1">
      <alignment horizontal="center"/>
    </xf>
    <xf numFmtId="167" fontId="0" fillId="0" borderId="0" xfId="0" applyNumberFormat="1" applyBorder="1" applyAlignment="1">
      <alignment/>
    </xf>
    <xf numFmtId="171" fontId="0" fillId="0" borderId="0" xfId="0" applyNumberFormat="1" applyBorder="1" applyAlignment="1">
      <alignment horizontal="center"/>
    </xf>
    <xf numFmtId="168" fontId="0" fillId="0" borderId="0" xfId="0" applyNumberFormat="1" applyBorder="1" applyAlignment="1">
      <alignment/>
    </xf>
    <xf numFmtId="0" fontId="0" fillId="0" borderId="14" xfId="0" applyBorder="1" applyAlignment="1">
      <alignment/>
    </xf>
    <xf numFmtId="197" fontId="0" fillId="0" borderId="17" xfId="0" applyNumberFormat="1" applyBorder="1" applyAlignment="1">
      <alignment horizontal="center"/>
    </xf>
    <xf numFmtId="168" fontId="0" fillId="0" borderId="17" xfId="0" applyNumberFormat="1" applyBorder="1" applyAlignment="1">
      <alignment horizontal="center"/>
    </xf>
    <xf numFmtId="167" fontId="0" fillId="0" borderId="17" xfId="0" applyNumberFormat="1" applyBorder="1" applyAlignment="1">
      <alignment horizontal="center"/>
    </xf>
    <xf numFmtId="167" fontId="0" fillId="0" borderId="17" xfId="0" applyNumberFormat="1" applyBorder="1" applyAlignment="1">
      <alignment/>
    </xf>
    <xf numFmtId="0" fontId="0" fillId="0" borderId="17" xfId="0" applyBorder="1" applyAlignment="1">
      <alignment horizontal="center"/>
    </xf>
    <xf numFmtId="0" fontId="0" fillId="0" borderId="15" xfId="0" applyBorder="1" applyAlignment="1">
      <alignment/>
    </xf>
    <xf numFmtId="197" fontId="0" fillId="0" borderId="0" xfId="0" applyNumberFormat="1" applyAlignment="1">
      <alignment horizontal="center"/>
    </xf>
    <xf numFmtId="199" fontId="0" fillId="0" borderId="0" xfId="0" applyNumberFormat="1" applyAlignment="1">
      <alignment horizontal="center"/>
    </xf>
    <xf numFmtId="167" fontId="0" fillId="0" borderId="0" xfId="0" applyNumberFormat="1" applyAlignment="1">
      <alignment horizontal="center"/>
    </xf>
    <xf numFmtId="168" fontId="0" fillId="0" borderId="0" xfId="0" applyNumberFormat="1" applyAlignment="1">
      <alignment horizontal="center"/>
    </xf>
    <xf numFmtId="9" fontId="0" fillId="0" borderId="0" xfId="0" applyNumberFormat="1" applyAlignment="1">
      <alignment horizontal="center"/>
    </xf>
    <xf numFmtId="168" fontId="0" fillId="0" borderId="0" xfId="0" applyNumberFormat="1" applyAlignment="1">
      <alignment/>
    </xf>
    <xf numFmtId="171" fontId="0" fillId="0" borderId="0" xfId="0" applyNumberFormat="1" applyAlignment="1">
      <alignment horizontal="center"/>
    </xf>
    <xf numFmtId="0" fontId="2" fillId="35" borderId="18" xfId="0" applyFont="1" applyFill="1" applyBorder="1" applyAlignment="1">
      <alignment/>
    </xf>
    <xf numFmtId="0" fontId="2" fillId="35" borderId="32" xfId="0" applyFont="1" applyFill="1" applyBorder="1" applyAlignment="1">
      <alignment/>
    </xf>
    <xf numFmtId="197" fontId="2" fillId="35" borderId="32" xfId="0" applyNumberFormat="1" applyFont="1" applyFill="1" applyBorder="1" applyAlignment="1">
      <alignment horizontal="center"/>
    </xf>
    <xf numFmtId="168" fontId="2" fillId="35" borderId="32" xfId="0" applyNumberFormat="1" applyFont="1" applyFill="1" applyBorder="1" applyAlignment="1">
      <alignment horizontal="center"/>
    </xf>
    <xf numFmtId="0" fontId="2" fillId="35" borderId="32" xfId="0" applyFont="1" applyFill="1" applyBorder="1" applyAlignment="1">
      <alignment horizontal="center"/>
    </xf>
    <xf numFmtId="198" fontId="2" fillId="35" borderId="32" xfId="0" applyNumberFormat="1" applyFont="1" applyFill="1" applyBorder="1" applyAlignment="1">
      <alignment horizontal="center"/>
    </xf>
    <xf numFmtId="0" fontId="2" fillId="35" borderId="11" xfId="0" applyFont="1" applyFill="1" applyBorder="1" applyAlignment="1">
      <alignment/>
    </xf>
    <xf numFmtId="0" fontId="2" fillId="35" borderId="12" xfId="0" applyFont="1" applyFill="1" applyBorder="1" applyAlignment="1">
      <alignment/>
    </xf>
    <xf numFmtId="0" fontId="2" fillId="35" borderId="0" xfId="0" applyFont="1" applyFill="1" applyBorder="1" applyAlignment="1">
      <alignment/>
    </xf>
    <xf numFmtId="0" fontId="2" fillId="35" borderId="24" xfId="0" applyFont="1" applyFill="1" applyBorder="1" applyAlignment="1">
      <alignment/>
    </xf>
    <xf numFmtId="197" fontId="2" fillId="35" borderId="24" xfId="0" applyNumberFormat="1" applyFont="1" applyFill="1" applyBorder="1" applyAlignment="1">
      <alignment horizontal="center"/>
    </xf>
    <xf numFmtId="168" fontId="2" fillId="35" borderId="24" xfId="0" applyNumberFormat="1" applyFont="1" applyFill="1" applyBorder="1" applyAlignment="1">
      <alignment horizontal="center"/>
    </xf>
    <xf numFmtId="0" fontId="2" fillId="35" borderId="24" xfId="0" applyFont="1" applyFill="1" applyBorder="1" applyAlignment="1">
      <alignment horizontal="center"/>
    </xf>
    <xf numFmtId="198" fontId="2" fillId="35" borderId="24" xfId="0" applyNumberFormat="1" applyFont="1" applyFill="1" applyBorder="1" applyAlignment="1">
      <alignment horizontal="center"/>
    </xf>
    <xf numFmtId="0" fontId="2" fillId="35" borderId="17" xfId="0" applyFont="1" applyFill="1" applyBorder="1" applyAlignment="1">
      <alignment/>
    </xf>
    <xf numFmtId="0" fontId="2" fillId="35" borderId="15" xfId="0" applyFont="1" applyFill="1" applyBorder="1" applyAlignment="1">
      <alignment/>
    </xf>
    <xf numFmtId="0" fontId="0" fillId="35" borderId="12" xfId="0" applyFill="1" applyBorder="1" applyAlignment="1">
      <alignment/>
    </xf>
    <xf numFmtId="0" fontId="0" fillId="35" borderId="0" xfId="0" applyFill="1" applyBorder="1" applyAlignment="1">
      <alignment horizontal="right"/>
    </xf>
    <xf numFmtId="0" fontId="0" fillId="35" borderId="31" xfId="0" applyFill="1" applyBorder="1" applyAlignment="1">
      <alignment/>
    </xf>
    <xf numFmtId="200" fontId="0" fillId="35" borderId="31" xfId="0" applyNumberFormat="1" applyFill="1" applyBorder="1" applyAlignment="1">
      <alignment horizontal="center"/>
    </xf>
    <xf numFmtId="201" fontId="0" fillId="35" borderId="31" xfId="0" applyNumberFormat="1" applyFill="1" applyBorder="1" applyAlignment="1">
      <alignment horizontal="center"/>
    </xf>
    <xf numFmtId="0" fontId="0" fillId="35" borderId="31" xfId="0" applyFill="1" applyBorder="1" applyAlignment="1">
      <alignment horizontal="center"/>
    </xf>
    <xf numFmtId="198" fontId="0" fillId="35" borderId="31" xfId="0" applyNumberFormat="1" applyFill="1" applyBorder="1" applyAlignment="1">
      <alignment horizontal="center"/>
    </xf>
    <xf numFmtId="168" fontId="0" fillId="35" borderId="31" xfId="0" applyNumberFormat="1" applyFill="1" applyBorder="1" applyAlignment="1">
      <alignment horizontal="center"/>
    </xf>
    <xf numFmtId="198" fontId="0" fillId="35" borderId="31" xfId="0" applyNumberFormat="1" applyFill="1" applyBorder="1" applyAlignment="1">
      <alignment/>
    </xf>
    <xf numFmtId="168" fontId="0" fillId="35" borderId="0" xfId="0" applyNumberFormat="1" applyFill="1" applyBorder="1" applyAlignment="1">
      <alignment horizontal="center"/>
    </xf>
    <xf numFmtId="198" fontId="2" fillId="35" borderId="31" xfId="0" applyNumberFormat="1" applyFont="1" applyFill="1" applyBorder="1" applyAlignment="1">
      <alignment horizontal="center"/>
    </xf>
    <xf numFmtId="197" fontId="2" fillId="35" borderId="0" xfId="0" applyNumberFormat="1" applyFont="1" applyFill="1" applyBorder="1" applyAlignment="1">
      <alignment horizontal="center"/>
    </xf>
    <xf numFmtId="0" fontId="0" fillId="35" borderId="14" xfId="0" applyFill="1" applyBorder="1" applyAlignment="1">
      <alignment/>
    </xf>
    <xf numFmtId="0" fontId="0" fillId="35" borderId="24" xfId="0" applyFill="1" applyBorder="1" applyAlignment="1">
      <alignment/>
    </xf>
    <xf numFmtId="168" fontId="0" fillId="35" borderId="24" xfId="0" applyNumberFormat="1" applyFill="1" applyBorder="1" applyAlignment="1">
      <alignment horizontal="center"/>
    </xf>
    <xf numFmtId="0" fontId="0" fillId="35" borderId="24" xfId="0" applyFill="1" applyBorder="1" applyAlignment="1">
      <alignment horizontal="center"/>
    </xf>
    <xf numFmtId="198" fontId="0" fillId="35" borderId="24" xfId="0" applyNumberFormat="1" applyFill="1" applyBorder="1" applyAlignment="1">
      <alignment/>
    </xf>
    <xf numFmtId="198" fontId="0" fillId="35" borderId="24" xfId="0" applyNumberFormat="1" applyFill="1" applyBorder="1" applyAlignment="1">
      <alignment horizontal="center"/>
    </xf>
    <xf numFmtId="0" fontId="28" fillId="0" borderId="0" xfId="0" applyFont="1" applyFill="1" applyAlignment="1">
      <alignment/>
    </xf>
    <xf numFmtId="0" fontId="26" fillId="0" borderId="0" xfId="0" applyFont="1" applyAlignment="1">
      <alignment/>
    </xf>
    <xf numFmtId="0" fontId="26" fillId="0" borderId="0" xfId="0" applyFont="1" applyFill="1" applyAlignment="1">
      <alignment/>
    </xf>
    <xf numFmtId="184" fontId="6" fillId="0" borderId="0" xfId="42" applyNumberFormat="1" applyFont="1" applyAlignment="1">
      <alignment/>
    </xf>
    <xf numFmtId="0" fontId="0" fillId="0" borderId="0" xfId="0" applyFont="1" applyBorder="1" applyAlignment="1">
      <alignment horizontal="center" wrapText="1"/>
    </xf>
    <xf numFmtId="0" fontId="2" fillId="0" borderId="0" xfId="0" applyFont="1" applyAlignment="1">
      <alignment/>
    </xf>
    <xf numFmtId="0" fontId="2" fillId="0" borderId="0" xfId="0" applyFont="1" applyAlignment="1">
      <alignment horizontal="center" vertical="top"/>
    </xf>
    <xf numFmtId="0" fontId="2" fillId="0" borderId="0" xfId="0" applyFont="1" applyBorder="1" applyAlignment="1">
      <alignment horizontal="center"/>
    </xf>
    <xf numFmtId="0" fontId="73" fillId="0" borderId="12" xfId="0" applyFont="1" applyBorder="1" applyAlignment="1">
      <alignment horizontal="left" vertical="top" wrapText="1"/>
    </xf>
    <xf numFmtId="0" fontId="0" fillId="0" borderId="0" xfId="0" applyAlignment="1">
      <alignment horizontal="left" vertical="top" wrapText="1"/>
    </xf>
    <xf numFmtId="172" fontId="0" fillId="0" borderId="0" xfId="0" applyNumberFormat="1" applyFill="1" applyBorder="1" applyAlignment="1">
      <alignment horizontal="lef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Job 1501and1550_2007ETC_Cost Basis-Fnl" xfId="57"/>
    <cellStyle name="Note" xfId="58"/>
    <cellStyle name="Output" xfId="59"/>
    <cellStyle name="Percent" xfId="60"/>
    <cellStyle name="Title" xfId="61"/>
    <cellStyle name="Total" xfId="62"/>
    <cellStyle name="Warning Text" xfId="63"/>
  </cellStyles>
  <dxfs count="3">
    <dxf>
      <font>
        <color auto="1"/>
      </font>
      <fill>
        <patternFill>
          <bgColor indexed="12"/>
        </patternFill>
      </fill>
    </dxf>
    <dxf>
      <fill>
        <patternFill patternType="darkHorizontal">
          <bgColor indexed="40"/>
        </patternFill>
      </fill>
    </dxf>
    <dxf>
      <font>
        <color auto="1"/>
      </font>
      <fill>
        <patternFill>
          <bgColor indexed="1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EAEAEA"/>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30</xdr:row>
      <xdr:rowOff>114300</xdr:rowOff>
    </xdr:from>
    <xdr:to>
      <xdr:col>8</xdr:col>
      <xdr:colOff>0</xdr:colOff>
      <xdr:row>44</xdr:row>
      <xdr:rowOff>57150</xdr:rowOff>
    </xdr:to>
    <xdr:pic>
      <xdr:nvPicPr>
        <xdr:cNvPr id="1" name="Picture 1"/>
        <xdr:cNvPicPr preferRelativeResize="1">
          <a:picLocks noChangeAspect="1"/>
        </xdr:cNvPicPr>
      </xdr:nvPicPr>
      <xdr:blipFill>
        <a:blip r:embed="rId1"/>
        <a:stretch>
          <a:fillRect/>
        </a:stretch>
      </xdr:blipFill>
      <xdr:spPr>
        <a:xfrm>
          <a:off x="76200" y="7934325"/>
          <a:ext cx="4905375" cy="25812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oguzman\Local%20Settings\Temporary%20Internet%20Files\OLK140\CSU-%20Base%20line%20Estimate916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
      <sheetName val="Sheet2"/>
      <sheetName val="Worksheet"/>
    </sheetNames>
    <sheetDataSet>
      <sheetData sheetId="2">
        <row r="14">
          <cell r="G14">
            <v>1481.555712</v>
          </cell>
        </row>
        <row r="28">
          <cell r="F28">
            <v>17.14944</v>
          </cell>
        </row>
        <row r="29">
          <cell r="H29">
            <v>60.21791999999999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F38"/>
  <sheetViews>
    <sheetView tabSelected="1" zoomScalePageLayoutView="0" workbookViewId="0" topLeftCell="A1">
      <selection activeCell="B9" sqref="B9"/>
    </sheetView>
  </sheetViews>
  <sheetFormatPr defaultColWidth="9.140625" defaultRowHeight="12.75"/>
  <cols>
    <col min="1" max="1" width="20.421875" style="28" customWidth="1"/>
    <col min="2" max="2" width="62.7109375" style="18" customWidth="1"/>
    <col min="3" max="16384" width="9.140625" style="18" customWidth="1"/>
  </cols>
  <sheetData>
    <row r="1" spans="1:2" ht="20.25">
      <c r="A1" s="16" t="s">
        <v>72</v>
      </c>
      <c r="B1" s="17"/>
    </row>
    <row r="2" spans="1:2" ht="20.25">
      <c r="A2" s="19"/>
      <c r="B2" s="20"/>
    </row>
    <row r="3" spans="1:5" s="30" customFormat="1" ht="18">
      <c r="A3" s="74" t="s">
        <v>42</v>
      </c>
      <c r="B3" s="21" t="s">
        <v>550</v>
      </c>
      <c r="C3" s="9"/>
      <c r="E3" s="9"/>
    </row>
    <row r="4" spans="1:5" s="30" customFormat="1" ht="18">
      <c r="A4" s="74" t="s">
        <v>43</v>
      </c>
      <c r="B4" s="21" t="s">
        <v>138</v>
      </c>
      <c r="C4" s="9"/>
      <c r="E4" s="9"/>
    </row>
    <row r="5" spans="1:5" s="30" customFormat="1" ht="18">
      <c r="A5" s="74" t="s">
        <v>44</v>
      </c>
      <c r="B5" s="21" t="s">
        <v>139</v>
      </c>
      <c r="C5" s="9"/>
      <c r="E5" s="9"/>
    </row>
    <row r="6" spans="1:5" s="30" customFormat="1" ht="18">
      <c r="A6" s="74" t="s">
        <v>45</v>
      </c>
      <c r="B6" s="21" t="s">
        <v>140</v>
      </c>
      <c r="C6" s="9"/>
      <c r="E6" s="9"/>
    </row>
    <row r="7" spans="1:5" s="30" customFormat="1" ht="15.75">
      <c r="A7" s="52"/>
      <c r="B7" s="21"/>
      <c r="C7" s="9"/>
      <c r="E7" s="9"/>
    </row>
    <row r="8" spans="1:2" ht="12.75">
      <c r="A8" s="19"/>
      <c r="B8" s="22"/>
    </row>
    <row r="9" spans="1:2" ht="12.75">
      <c r="A9" s="19" t="s">
        <v>0</v>
      </c>
      <c r="B9" s="22"/>
    </row>
    <row r="10" spans="1:6" ht="131.25" customHeight="1">
      <c r="A10" s="19"/>
      <c r="B10" s="41" t="s">
        <v>551</v>
      </c>
      <c r="C10" s="23"/>
      <c r="D10" s="23"/>
      <c r="E10" s="23"/>
      <c r="F10" s="23"/>
    </row>
    <row r="11" spans="1:2" ht="12.75">
      <c r="A11" s="19"/>
      <c r="B11" s="22"/>
    </row>
    <row r="12" spans="1:2" ht="12.75">
      <c r="A12" s="19" t="s">
        <v>10</v>
      </c>
      <c r="B12" s="22"/>
    </row>
    <row r="13" spans="1:2" ht="12.75">
      <c r="A13" s="19"/>
      <c r="B13" s="102" t="s">
        <v>549</v>
      </c>
    </row>
    <row r="14" spans="1:2" ht="12.75">
      <c r="A14" s="19"/>
      <c r="B14" s="22"/>
    </row>
    <row r="15" spans="1:2" ht="12.75">
      <c r="A15" s="19"/>
      <c r="B15" s="22"/>
    </row>
    <row r="16" spans="1:2" ht="12.75">
      <c r="A16" s="19"/>
      <c r="B16" s="22"/>
    </row>
    <row r="17" spans="1:2" ht="12.75">
      <c r="A17" s="19"/>
      <c r="B17" s="22"/>
    </row>
    <row r="18" spans="1:2" ht="12.75">
      <c r="A18" s="19"/>
      <c r="B18" s="22"/>
    </row>
    <row r="19" spans="1:2" ht="12.75">
      <c r="A19" s="19" t="s">
        <v>11</v>
      </c>
      <c r="B19" s="22"/>
    </row>
    <row r="20" spans="1:2" ht="12.75">
      <c r="A20" s="19"/>
      <c r="B20" s="24" t="s">
        <v>28</v>
      </c>
    </row>
    <row r="21" spans="1:2" ht="12.75">
      <c r="A21" s="19"/>
      <c r="B21" s="24" t="s">
        <v>27</v>
      </c>
    </row>
    <row r="22" spans="1:2" ht="12.75">
      <c r="A22" s="19"/>
      <c r="B22" s="25"/>
    </row>
    <row r="23" spans="1:2" ht="12.75">
      <c r="A23" s="19"/>
      <c r="B23" s="25"/>
    </row>
    <row r="24" spans="1:2" ht="12.75">
      <c r="A24" s="19"/>
      <c r="B24" s="24" t="s">
        <v>28</v>
      </c>
    </row>
    <row r="25" spans="1:2" ht="12.75">
      <c r="A25" s="19"/>
      <c r="B25" s="24" t="s">
        <v>29</v>
      </c>
    </row>
    <row r="26" spans="1:2" ht="12.75">
      <c r="A26" s="19"/>
      <c r="B26" s="25"/>
    </row>
    <row r="27" spans="1:2" ht="12.75">
      <c r="A27" s="19"/>
      <c r="B27" s="25"/>
    </row>
    <row r="28" spans="1:5" ht="12.75">
      <c r="A28" s="19"/>
      <c r="B28" s="24" t="s">
        <v>31</v>
      </c>
      <c r="E28" s="40" t="s">
        <v>9</v>
      </c>
    </row>
    <row r="29" spans="1:2" ht="12.75">
      <c r="A29" s="19"/>
      <c r="B29" s="24" t="s">
        <v>30</v>
      </c>
    </row>
    <row r="30" spans="1:2" ht="13.5" thickBot="1">
      <c r="A30" s="26"/>
      <c r="B30" s="27"/>
    </row>
    <row r="31" ht="12.75">
      <c r="B31" s="29"/>
    </row>
    <row r="32" ht="12.75">
      <c r="B32" s="29"/>
    </row>
    <row r="33" ht="12.75">
      <c r="B33" s="29"/>
    </row>
    <row r="34" ht="12.75">
      <c r="B34" s="29"/>
    </row>
    <row r="35" ht="12.75">
      <c r="B35" s="29"/>
    </row>
    <row r="36" ht="12.75">
      <c r="B36" s="29"/>
    </row>
    <row r="37" ht="12.75">
      <c r="B37" s="29"/>
    </row>
    <row r="38" ht="12.75">
      <c r="B38" s="29"/>
    </row>
  </sheetData>
  <sheetProtection/>
  <printOptions/>
  <pageMargins left="0.56" right="0.24" top="0.85" bottom="0.43" header="0.5" footer="0.17"/>
  <pageSetup fitToHeight="1" fitToWidth="1" horizontalDpi="600" verticalDpi="600" orientation="portrait" r:id="rId1"/>
  <headerFooter alignWithMargins="0">
    <oddFooter>&amp;L&amp;F&amp;C          &amp;A&amp;R&amp;D   &amp;T</oddFooter>
  </headerFooter>
</worksheet>
</file>

<file path=xl/worksheets/sheet2.xml><?xml version="1.0" encoding="utf-8"?>
<worksheet xmlns="http://schemas.openxmlformats.org/spreadsheetml/2006/main" xmlns:r="http://schemas.openxmlformats.org/officeDocument/2006/relationships">
  <dimension ref="A1:CR523"/>
  <sheetViews>
    <sheetView tabSelected="1" zoomScalePageLayoutView="0" workbookViewId="0" topLeftCell="A1">
      <selection activeCell="B9" sqref="B9"/>
    </sheetView>
  </sheetViews>
  <sheetFormatPr defaultColWidth="9.140625" defaultRowHeight="12.75"/>
  <cols>
    <col min="1" max="1" width="7.00390625" style="103" customWidth="1"/>
    <col min="2" max="2" width="6.421875" style="103" customWidth="1"/>
    <col min="3" max="3" width="2.421875" style="103" customWidth="1"/>
    <col min="4" max="4" width="34.7109375" style="103" customWidth="1"/>
    <col min="5" max="5" width="10.8515625" style="103" customWidth="1"/>
    <col min="6" max="6" width="13.28125" style="186" customWidth="1"/>
    <col min="7" max="10" width="4.8515625" style="187" customWidth="1"/>
    <col min="11" max="11" width="11.421875" style="187" customWidth="1"/>
    <col min="12" max="12" width="11.140625" style="0" customWidth="1"/>
    <col min="13" max="13" width="11.7109375" style="0" customWidth="1"/>
    <col min="14" max="18" width="0.85546875" style="267" customWidth="1"/>
    <col min="19" max="19" width="4.140625" style="103" customWidth="1"/>
    <col min="20" max="20" width="4.8515625" style="192" customWidth="1"/>
    <col min="21" max="21" width="5.00390625" style="192" customWidth="1"/>
    <col min="22" max="22" width="4.8515625" style="192" customWidth="1"/>
    <col min="23" max="23" width="5.00390625" style="192" customWidth="1"/>
    <col min="24" max="24" width="5.140625" style="192" customWidth="1"/>
    <col min="25" max="28" width="4.00390625" style="103" customWidth="1"/>
    <col min="29" max="29" width="3.7109375" style="103" customWidth="1"/>
    <col min="30" max="30" width="4.00390625" style="103" customWidth="1"/>
    <col min="31" max="31" width="4.8515625" style="103" customWidth="1"/>
    <col min="32" max="32" width="4.00390625" style="103" customWidth="1"/>
    <col min="33" max="41" width="4.00390625" style="103" hidden="1" customWidth="1"/>
    <col min="42" max="44" width="6.28125" style="103" hidden="1" customWidth="1"/>
    <col min="45" max="46" width="5.00390625" style="274" customWidth="1"/>
    <col min="47" max="47" width="10.8515625" style="0" customWidth="1"/>
    <col min="48" max="48" width="10.421875" style="0" customWidth="1"/>
    <col min="49" max="70" width="3.421875" style="0" customWidth="1"/>
    <col min="71" max="96" width="3.7109375" style="0" customWidth="1"/>
  </cols>
  <sheetData>
    <row r="1" spans="2:46" ht="65.25" customHeight="1">
      <c r="B1" s="104" t="str">
        <f>+'Tab A Description'!A3</f>
        <v>Cost Center:</v>
      </c>
      <c r="C1" s="104"/>
      <c r="D1" s="104"/>
      <c r="E1" s="104" t="str">
        <f>+'Tab A Description'!B3</f>
        <v>cost center 9417</v>
      </c>
      <c r="F1" s="105"/>
      <c r="G1" s="106"/>
      <c r="H1" s="106"/>
      <c r="I1" s="106"/>
      <c r="J1" s="106"/>
      <c r="K1" s="106"/>
      <c r="L1" s="60"/>
      <c r="M1" s="60"/>
      <c r="N1" s="256"/>
      <c r="O1" s="256"/>
      <c r="P1" s="256"/>
      <c r="Q1" s="256"/>
      <c r="R1" s="256"/>
      <c r="S1" s="104"/>
      <c r="T1"/>
      <c r="U1"/>
      <c r="V1"/>
      <c r="W1"/>
      <c r="X1"/>
      <c r="Y1"/>
      <c r="Z1"/>
      <c r="AA1"/>
      <c r="AB1"/>
      <c r="AC1"/>
      <c r="AD1"/>
      <c r="AE1"/>
      <c r="AF1"/>
      <c r="AG1"/>
      <c r="AH1"/>
      <c r="AI1"/>
      <c r="AJ1"/>
      <c r="AR1" s="274"/>
      <c r="AT1"/>
    </row>
    <row r="2" spans="1:46" s="32" customFormat="1" ht="17.25" customHeight="1">
      <c r="A2" s="107"/>
      <c r="B2" s="104" t="str">
        <f>+'Tab A Description'!A4</f>
        <v>Job Number:</v>
      </c>
      <c r="C2" s="108"/>
      <c r="D2" s="108"/>
      <c r="E2" s="104" t="str">
        <f>+'Tab A Description'!B4</f>
        <v>Job Number 1000</v>
      </c>
      <c r="F2" s="109"/>
      <c r="G2" s="110"/>
      <c r="H2" s="110"/>
      <c r="I2" s="110"/>
      <c r="J2" s="110"/>
      <c r="K2" s="110"/>
      <c r="L2" s="61"/>
      <c r="M2" s="61"/>
      <c r="N2" s="257"/>
      <c r="O2" s="257"/>
      <c r="P2" s="257"/>
      <c r="Q2" s="257"/>
      <c r="R2" s="257"/>
      <c r="S2" s="108"/>
      <c r="T2"/>
      <c r="U2"/>
      <c r="V2"/>
      <c r="W2"/>
      <c r="X2"/>
      <c r="Y2"/>
      <c r="Z2" s="272"/>
      <c r="AA2" s="272"/>
      <c r="AB2" s="272"/>
      <c r="AC2" s="272"/>
      <c r="AD2" s="272"/>
      <c r="AE2" s="272"/>
      <c r="AF2" s="272"/>
      <c r="AG2" s="272"/>
      <c r="AH2" s="272"/>
      <c r="AI2" s="272"/>
      <c r="AJ2" s="272"/>
      <c r="AK2" s="272"/>
      <c r="AL2" s="107"/>
      <c r="AM2" s="107"/>
      <c r="AN2" s="107"/>
      <c r="AO2" s="107"/>
      <c r="AP2" s="107"/>
      <c r="AQ2" s="107"/>
      <c r="AR2" s="107"/>
      <c r="AS2" s="275"/>
      <c r="AT2" s="275"/>
    </row>
    <row r="3" spans="1:46" s="32" customFormat="1" ht="17.25" customHeight="1">
      <c r="A3" s="107"/>
      <c r="B3" s="104" t="str">
        <f>+'Tab A Description'!A5</f>
        <v>Job Title: </v>
      </c>
      <c r="C3" s="108"/>
      <c r="D3" s="108"/>
      <c r="E3" s="104" t="str">
        <f>+'Tab A Description'!B5</f>
        <v>Title: CSU Analytical Support</v>
      </c>
      <c r="F3" s="109"/>
      <c r="G3" s="110"/>
      <c r="H3" s="110"/>
      <c r="I3" s="110"/>
      <c r="J3" s="110"/>
      <c r="K3" s="110"/>
      <c r="L3" s="61"/>
      <c r="M3" s="61"/>
      <c r="N3" s="257"/>
      <c r="O3" s="257"/>
      <c r="P3" s="257"/>
      <c r="Q3" s="257"/>
      <c r="R3" s="257"/>
      <c r="S3" s="108"/>
      <c r="T3" s="193"/>
      <c r="U3" s="107"/>
      <c r="V3" s="193"/>
      <c r="W3" s="107"/>
      <c r="X3" s="107"/>
      <c r="Y3" s="107"/>
      <c r="Z3" s="107"/>
      <c r="AA3" s="107"/>
      <c r="AB3" s="107"/>
      <c r="AC3" s="107"/>
      <c r="AD3" s="107"/>
      <c r="AE3" s="107"/>
      <c r="AF3" s="107"/>
      <c r="AG3" s="107"/>
      <c r="AH3" s="107"/>
      <c r="AI3" s="107"/>
      <c r="AJ3" s="107"/>
      <c r="AK3" s="107"/>
      <c r="AL3" s="107"/>
      <c r="AM3" s="107"/>
      <c r="AN3" s="107"/>
      <c r="AO3" s="107"/>
      <c r="AP3" s="107"/>
      <c r="AQ3" s="107"/>
      <c r="AR3" s="107"/>
      <c r="AS3" s="275"/>
      <c r="AT3" s="275"/>
    </row>
    <row r="4" spans="1:46" s="32" customFormat="1" ht="17.25" customHeight="1" thickBot="1">
      <c r="A4" s="107"/>
      <c r="B4" s="104" t="str">
        <f>+'Tab A Description'!A6</f>
        <v>Job Manager: </v>
      </c>
      <c r="C4" s="108"/>
      <c r="D4" s="108"/>
      <c r="E4" s="104" t="str">
        <f>+'Tab A Description'!B6</f>
        <v>Job Manager: Peter Titus</v>
      </c>
      <c r="F4" s="109"/>
      <c r="G4" s="110"/>
      <c r="H4" s="110"/>
      <c r="I4" s="110"/>
      <c r="J4" s="110"/>
      <c r="K4" s="110"/>
      <c r="L4" s="61"/>
      <c r="M4" s="61"/>
      <c r="N4" s="257"/>
      <c r="O4" s="257"/>
      <c r="P4" s="257"/>
      <c r="Q4" s="257"/>
      <c r="R4" s="257"/>
      <c r="S4" s="108"/>
      <c r="T4" s="193"/>
      <c r="U4" s="107"/>
      <c r="V4" s="193"/>
      <c r="W4" s="107"/>
      <c r="X4" s="107"/>
      <c r="Y4" s="107"/>
      <c r="Z4" s="107"/>
      <c r="AA4" s="107"/>
      <c r="AB4" s="107"/>
      <c r="AC4" s="107"/>
      <c r="AD4" s="107"/>
      <c r="AE4" s="107"/>
      <c r="AF4" s="107"/>
      <c r="AG4" s="107"/>
      <c r="AH4" s="107"/>
      <c r="AI4" s="107"/>
      <c r="AJ4" s="107"/>
      <c r="AK4" s="107"/>
      <c r="AL4" s="107"/>
      <c r="AM4" s="107"/>
      <c r="AN4" s="107"/>
      <c r="AO4" s="107"/>
      <c r="AP4" s="107"/>
      <c r="AQ4" s="107"/>
      <c r="AR4" s="107"/>
      <c r="AS4" s="275"/>
      <c r="AT4" s="275"/>
    </row>
    <row r="5" spans="2:47" ht="15" customHeight="1" thickBot="1">
      <c r="B5" s="111"/>
      <c r="C5" s="112"/>
      <c r="D5" s="112"/>
      <c r="E5" s="112"/>
      <c r="F5" s="113"/>
      <c r="G5" s="318"/>
      <c r="H5" s="318"/>
      <c r="I5" s="318"/>
      <c r="J5" s="318"/>
      <c r="K5" s="318"/>
      <c r="L5" s="33"/>
      <c r="M5" s="33"/>
      <c r="N5" s="258"/>
      <c r="O5" s="258"/>
      <c r="P5" s="258"/>
      <c r="Q5" s="258"/>
      <c r="R5" s="258"/>
      <c r="S5" s="112"/>
      <c r="T5" s="194" t="s">
        <v>93</v>
      </c>
      <c r="U5" s="195"/>
      <c r="V5" s="195"/>
      <c r="W5" s="195"/>
      <c r="X5" s="195"/>
      <c r="Y5" s="196"/>
      <c r="Z5" s="196"/>
      <c r="AA5" s="196"/>
      <c r="AB5" s="196"/>
      <c r="AC5" s="196"/>
      <c r="AD5" s="196"/>
      <c r="AE5" s="196"/>
      <c r="AF5" s="196"/>
      <c r="AG5" s="196"/>
      <c r="AH5" s="196"/>
      <c r="AI5" s="196"/>
      <c r="AJ5" s="196"/>
      <c r="AK5" s="196"/>
      <c r="AL5" s="196"/>
      <c r="AM5" s="196"/>
      <c r="AN5" s="196"/>
      <c r="AO5" s="196"/>
      <c r="AP5" s="196"/>
      <c r="AQ5" s="197"/>
      <c r="AR5" s="196"/>
      <c r="AS5" s="319"/>
      <c r="AT5" s="320"/>
      <c r="AU5" s="8"/>
    </row>
    <row r="6" spans="1:96" s="31" customFormat="1" ht="22.5" customHeight="1" thickBot="1">
      <c r="A6" s="114"/>
      <c r="B6" s="115"/>
      <c r="C6" s="115"/>
      <c r="D6" s="115"/>
      <c r="E6" s="116"/>
      <c r="F6" s="117" t="s">
        <v>51</v>
      </c>
      <c r="G6" s="118"/>
      <c r="H6" s="118"/>
      <c r="I6" s="118"/>
      <c r="J6" s="118"/>
      <c r="K6" s="118"/>
      <c r="L6" s="98"/>
      <c r="M6" s="99"/>
      <c r="N6" s="259"/>
      <c r="O6" s="259"/>
      <c r="P6" s="259"/>
      <c r="Q6" s="259"/>
      <c r="R6" s="259"/>
      <c r="S6" s="198"/>
      <c r="T6" s="311" t="s">
        <v>566</v>
      </c>
      <c r="U6" s="312"/>
      <c r="V6" s="312"/>
      <c r="W6" s="312"/>
      <c r="X6" s="313"/>
      <c r="Y6" s="199" t="s">
        <v>567</v>
      </c>
      <c r="Z6" s="200"/>
      <c r="AA6" s="200"/>
      <c r="AB6" s="200"/>
      <c r="AC6" s="200"/>
      <c r="AD6" s="200"/>
      <c r="AE6" s="200"/>
      <c r="AF6" s="200"/>
      <c r="AG6" s="200"/>
      <c r="AH6" s="200"/>
      <c r="AI6" s="200"/>
      <c r="AJ6" s="200"/>
      <c r="AK6" s="200"/>
      <c r="AL6" s="200"/>
      <c r="AM6" s="201"/>
      <c r="AN6" s="201"/>
      <c r="AO6" s="200"/>
      <c r="AP6" s="200"/>
      <c r="AQ6" s="201"/>
      <c r="AR6" s="201"/>
      <c r="AS6" s="316" t="s">
        <v>124</v>
      </c>
      <c r="AT6" s="317" t="s">
        <v>124</v>
      </c>
      <c r="AW6" s="299" t="s">
        <v>73</v>
      </c>
      <c r="AX6" s="300"/>
      <c r="AY6" s="300"/>
      <c r="AZ6" s="300"/>
      <c r="BA6" s="300"/>
      <c r="BB6" s="300"/>
      <c r="BC6" s="300"/>
      <c r="BD6" s="300"/>
      <c r="BE6" s="300"/>
      <c r="BF6" s="300"/>
      <c r="BG6" s="300"/>
      <c r="BH6" s="301"/>
      <c r="BI6" s="295" t="s">
        <v>74</v>
      </c>
      <c r="BJ6" s="296"/>
      <c r="BK6" s="297"/>
      <c r="BL6" s="297"/>
      <c r="BM6" s="297"/>
      <c r="BN6" s="297"/>
      <c r="BO6" s="297"/>
      <c r="BP6" s="297"/>
      <c r="BQ6" s="297"/>
      <c r="BR6" s="297"/>
      <c r="BS6" s="297"/>
      <c r="BT6" s="298"/>
      <c r="BU6" s="299" t="s">
        <v>120</v>
      </c>
      <c r="BV6" s="300"/>
      <c r="BW6" s="302"/>
      <c r="BX6" s="302"/>
      <c r="BY6" s="302"/>
      <c r="BZ6" s="302"/>
      <c r="CA6" s="302"/>
      <c r="CB6" s="302"/>
      <c r="CC6" s="302"/>
      <c r="CD6" s="302"/>
      <c r="CE6" s="302"/>
      <c r="CF6" s="303"/>
      <c r="CG6" s="295" t="s">
        <v>121</v>
      </c>
      <c r="CH6" s="296"/>
      <c r="CI6" s="297"/>
      <c r="CJ6" s="297"/>
      <c r="CK6" s="297"/>
      <c r="CL6" s="297"/>
      <c r="CM6" s="297"/>
      <c r="CN6" s="297"/>
      <c r="CO6" s="297"/>
      <c r="CP6" s="297"/>
      <c r="CQ6" s="297"/>
      <c r="CR6" s="298"/>
    </row>
    <row r="7" spans="1:46" s="31" customFormat="1" ht="25.5" customHeight="1" thickBot="1">
      <c r="A7" s="119"/>
      <c r="B7" s="120" t="s">
        <v>94</v>
      </c>
      <c r="C7" s="120"/>
      <c r="D7" s="120"/>
      <c r="E7" s="121"/>
      <c r="F7" s="122" t="s">
        <v>87</v>
      </c>
      <c r="G7" s="123"/>
      <c r="H7" s="124"/>
      <c r="I7" s="124"/>
      <c r="J7" s="124"/>
      <c r="K7" s="125"/>
      <c r="L7" s="96" t="s">
        <v>85</v>
      </c>
      <c r="M7" s="97"/>
      <c r="N7" s="260"/>
      <c r="O7" s="260"/>
      <c r="P7" s="260"/>
      <c r="Q7" s="260"/>
      <c r="R7" s="260"/>
      <c r="S7" s="202"/>
      <c r="T7" s="203">
        <v>1.308</v>
      </c>
      <c r="U7" s="204">
        <v>1000</v>
      </c>
      <c r="V7" s="204">
        <v>1716</v>
      </c>
      <c r="W7" s="204">
        <v>1716</v>
      </c>
      <c r="X7" s="205">
        <v>1716</v>
      </c>
      <c r="Y7" s="206">
        <v>168.7</v>
      </c>
      <c r="Z7" s="207">
        <v>168.7</v>
      </c>
      <c r="AA7" s="207">
        <v>156.5</v>
      </c>
      <c r="AB7" s="207"/>
      <c r="AC7" s="207">
        <v>128.59</v>
      </c>
      <c r="AD7" s="207">
        <v>108.44</v>
      </c>
      <c r="AE7" s="207">
        <v>78.33</v>
      </c>
      <c r="AF7" s="207">
        <v>78.33</v>
      </c>
      <c r="AG7" s="207">
        <v>78.33</v>
      </c>
      <c r="AH7" s="207">
        <v>180.79</v>
      </c>
      <c r="AI7" s="207"/>
      <c r="AJ7" s="207"/>
      <c r="AK7" s="207"/>
      <c r="AL7" s="207"/>
      <c r="AM7" s="207">
        <v>116.7</v>
      </c>
      <c r="AN7" s="207">
        <v>116.7</v>
      </c>
      <c r="AO7" s="208"/>
      <c r="AP7" s="208"/>
      <c r="AQ7" s="208"/>
      <c r="AR7" s="208"/>
      <c r="AS7" s="314"/>
      <c r="AT7" s="315"/>
    </row>
    <row r="8" spans="1:96" s="34" customFormat="1" ht="97.5" customHeight="1" thickBot="1">
      <c r="A8" s="126" t="s">
        <v>81</v>
      </c>
      <c r="B8" s="127" t="s">
        <v>92</v>
      </c>
      <c r="C8" s="128"/>
      <c r="D8" s="127"/>
      <c r="E8" s="127" t="s">
        <v>88</v>
      </c>
      <c r="F8" s="129" t="s">
        <v>89</v>
      </c>
      <c r="G8" s="130" t="s">
        <v>86</v>
      </c>
      <c r="H8" s="131"/>
      <c r="I8" s="131"/>
      <c r="J8" s="131"/>
      <c r="K8" s="132" t="s">
        <v>84</v>
      </c>
      <c r="L8" s="79" t="s">
        <v>52</v>
      </c>
      <c r="M8" s="79" t="s">
        <v>53</v>
      </c>
      <c r="N8" s="261"/>
      <c r="O8" s="261"/>
      <c r="P8" s="261"/>
      <c r="Q8" s="261"/>
      <c r="R8" s="261"/>
      <c r="S8" s="209" t="s">
        <v>90</v>
      </c>
      <c r="T8" s="210" t="s">
        <v>49</v>
      </c>
      <c r="U8" s="211" t="s">
        <v>50</v>
      </c>
      <c r="V8" s="211" t="s">
        <v>48</v>
      </c>
      <c r="W8" s="211" t="s">
        <v>46</v>
      </c>
      <c r="X8" s="212" t="s">
        <v>47</v>
      </c>
      <c r="Y8" s="213" t="s">
        <v>54</v>
      </c>
      <c r="Z8" s="214" t="s">
        <v>119</v>
      </c>
      <c r="AA8" s="214" t="s">
        <v>55</v>
      </c>
      <c r="AB8" s="214" t="s">
        <v>128</v>
      </c>
      <c r="AC8" s="214" t="s">
        <v>127</v>
      </c>
      <c r="AD8" s="214" t="s">
        <v>56</v>
      </c>
      <c r="AE8" s="214" t="s">
        <v>129</v>
      </c>
      <c r="AF8" s="214" t="s">
        <v>130</v>
      </c>
      <c r="AG8" s="214" t="s">
        <v>131</v>
      </c>
      <c r="AH8" s="214" t="s">
        <v>57</v>
      </c>
      <c r="AI8" s="214" t="s">
        <v>118</v>
      </c>
      <c r="AJ8" s="214" t="s">
        <v>132</v>
      </c>
      <c r="AK8" s="214" t="s">
        <v>133</v>
      </c>
      <c r="AL8" s="214" t="s">
        <v>59</v>
      </c>
      <c r="AM8" s="215" t="s">
        <v>60</v>
      </c>
      <c r="AN8" s="215" t="s">
        <v>134</v>
      </c>
      <c r="AO8" s="214" t="s">
        <v>58</v>
      </c>
      <c r="AP8" s="214"/>
      <c r="AQ8" s="215"/>
      <c r="AR8" s="273"/>
      <c r="AS8" s="304" t="s">
        <v>122</v>
      </c>
      <c r="AT8" s="306" t="s">
        <v>123</v>
      </c>
      <c r="AU8" s="59" t="s">
        <v>136</v>
      </c>
      <c r="AV8" s="53" t="s">
        <v>135</v>
      </c>
      <c r="AW8" s="289">
        <v>39722</v>
      </c>
      <c r="AX8" s="289">
        <v>39753</v>
      </c>
      <c r="AY8" s="289">
        <v>39783</v>
      </c>
      <c r="AZ8" s="289">
        <v>39814</v>
      </c>
      <c r="BA8" s="289">
        <v>39845</v>
      </c>
      <c r="BB8" s="289">
        <v>39873</v>
      </c>
      <c r="BC8" s="289">
        <v>39904</v>
      </c>
      <c r="BD8" s="289">
        <v>39934</v>
      </c>
      <c r="BE8" s="289">
        <v>39965</v>
      </c>
      <c r="BF8" s="289">
        <v>39995</v>
      </c>
      <c r="BG8" s="289">
        <v>40026</v>
      </c>
      <c r="BH8" s="289">
        <v>40057</v>
      </c>
      <c r="BI8" s="292">
        <v>40087</v>
      </c>
      <c r="BJ8" s="292">
        <v>40118</v>
      </c>
      <c r="BK8" s="292">
        <v>40148</v>
      </c>
      <c r="BL8" s="292">
        <v>40179</v>
      </c>
      <c r="BM8" s="292">
        <v>40210</v>
      </c>
      <c r="BN8" s="292">
        <v>40238</v>
      </c>
      <c r="BO8" s="292">
        <v>40269</v>
      </c>
      <c r="BP8" s="292">
        <v>40299</v>
      </c>
      <c r="BQ8" s="292">
        <v>40330</v>
      </c>
      <c r="BR8" s="292">
        <v>40360</v>
      </c>
      <c r="BS8" s="292">
        <v>40391</v>
      </c>
      <c r="BT8" s="292">
        <v>40422</v>
      </c>
      <c r="BU8" s="289">
        <v>40452</v>
      </c>
      <c r="BV8" s="289">
        <v>40483</v>
      </c>
      <c r="BW8" s="289">
        <v>40513</v>
      </c>
      <c r="BX8" s="289">
        <v>40544</v>
      </c>
      <c r="BY8" s="289">
        <v>40575</v>
      </c>
      <c r="BZ8" s="289">
        <v>40603</v>
      </c>
      <c r="CA8" s="289">
        <v>40634</v>
      </c>
      <c r="CB8" s="289">
        <v>40664</v>
      </c>
      <c r="CC8" s="289">
        <v>40695</v>
      </c>
      <c r="CD8" s="289">
        <v>40725</v>
      </c>
      <c r="CE8" s="289">
        <v>40756</v>
      </c>
      <c r="CF8" s="289">
        <v>40787</v>
      </c>
      <c r="CG8" s="292">
        <v>40817</v>
      </c>
      <c r="CH8" s="292">
        <v>40848</v>
      </c>
      <c r="CI8" s="292">
        <v>40878</v>
      </c>
      <c r="CJ8" s="292">
        <v>40909</v>
      </c>
      <c r="CK8" s="292">
        <v>40940</v>
      </c>
      <c r="CL8" s="292">
        <v>40969</v>
      </c>
      <c r="CM8" s="292">
        <v>41000</v>
      </c>
      <c r="CN8" s="292">
        <v>41030</v>
      </c>
      <c r="CO8" s="292">
        <v>41061</v>
      </c>
      <c r="CP8" s="292">
        <v>41091</v>
      </c>
      <c r="CQ8" s="292">
        <v>41122</v>
      </c>
      <c r="CR8" s="292">
        <v>41153</v>
      </c>
    </row>
    <row r="9" spans="1:96" s="35" customFormat="1" ht="34.5" customHeight="1" thickBot="1">
      <c r="A9" s="133" t="s">
        <v>82</v>
      </c>
      <c r="B9" s="134" t="s">
        <v>91</v>
      </c>
      <c r="C9" s="133"/>
      <c r="D9" s="135"/>
      <c r="E9" s="135"/>
      <c r="F9" s="136"/>
      <c r="G9" s="137"/>
      <c r="H9" s="137"/>
      <c r="I9" s="137"/>
      <c r="J9" s="137"/>
      <c r="K9" s="137"/>
      <c r="L9" s="80"/>
      <c r="M9" s="81"/>
      <c r="N9" s="76"/>
      <c r="O9" s="76"/>
      <c r="P9" s="76"/>
      <c r="Q9" s="76"/>
      <c r="R9" s="76"/>
      <c r="S9" s="216"/>
      <c r="T9" s="270">
        <v>1.178</v>
      </c>
      <c r="U9" s="270">
        <v>1.178</v>
      </c>
      <c r="V9" s="270">
        <v>1.617</v>
      </c>
      <c r="W9" s="270">
        <v>1.232</v>
      </c>
      <c r="X9" s="270">
        <v>1.859</v>
      </c>
      <c r="Y9" s="271">
        <v>177.11</v>
      </c>
      <c r="Z9" s="271">
        <v>118.8</v>
      </c>
      <c r="AA9" s="271">
        <v>135.2</v>
      </c>
      <c r="AB9" s="271">
        <v>101.48</v>
      </c>
      <c r="AC9" s="271">
        <v>67.89</v>
      </c>
      <c r="AD9" s="271">
        <v>172.42</v>
      </c>
      <c r="AE9" s="271">
        <v>150.61</v>
      </c>
      <c r="AF9" s="271">
        <v>122.43</v>
      </c>
      <c r="AG9" s="271">
        <v>84.4</v>
      </c>
      <c r="AH9" s="271">
        <v>159.9</v>
      </c>
      <c r="AI9" s="271">
        <v>150.9</v>
      </c>
      <c r="AJ9" s="271">
        <v>119.2</v>
      </c>
      <c r="AK9" s="271">
        <v>90.3</v>
      </c>
      <c r="AL9" s="271">
        <v>142.83</v>
      </c>
      <c r="AM9" s="271">
        <v>177</v>
      </c>
      <c r="AN9" s="271">
        <v>208.3</v>
      </c>
      <c r="AO9" s="271">
        <v>150.77</v>
      </c>
      <c r="AP9" s="217">
        <v>1</v>
      </c>
      <c r="AQ9" s="217">
        <v>1</v>
      </c>
      <c r="AR9" s="217">
        <v>1</v>
      </c>
      <c r="AS9" s="305"/>
      <c r="AT9" s="307"/>
      <c r="AW9" s="290"/>
      <c r="AX9" s="290"/>
      <c r="AY9" s="290"/>
      <c r="AZ9" s="290"/>
      <c r="BA9" s="290"/>
      <c r="BB9" s="290"/>
      <c r="BC9" s="290"/>
      <c r="BD9" s="290"/>
      <c r="BE9" s="290"/>
      <c r="BF9" s="290"/>
      <c r="BG9" s="75"/>
      <c r="BH9" s="75"/>
      <c r="BI9" s="293"/>
      <c r="BJ9" s="293"/>
      <c r="BK9" s="293"/>
      <c r="BL9" s="293"/>
      <c r="BM9" s="293"/>
      <c r="BN9" s="293"/>
      <c r="BO9" s="293"/>
      <c r="BP9" s="293"/>
      <c r="BQ9" s="293"/>
      <c r="BR9" s="293"/>
      <c r="BS9" s="293"/>
      <c r="BT9" s="293"/>
      <c r="BU9" s="75"/>
      <c r="BV9" s="75"/>
      <c r="BW9" s="75"/>
      <c r="BX9" s="75"/>
      <c r="BY9" s="75"/>
      <c r="BZ9" s="75"/>
      <c r="CA9" s="75"/>
      <c r="CB9" s="75"/>
      <c r="CC9" s="75"/>
      <c r="CD9" s="75"/>
      <c r="CE9" s="75"/>
      <c r="CF9" s="75"/>
      <c r="CG9" s="293"/>
      <c r="CH9" s="293"/>
      <c r="CI9" s="293"/>
      <c r="CJ9" s="293"/>
      <c r="CK9" s="293"/>
      <c r="CL9" s="293"/>
      <c r="CM9" s="293"/>
      <c r="CN9" s="293"/>
      <c r="CO9" s="293"/>
      <c r="CP9" s="293"/>
      <c r="CQ9" s="293"/>
      <c r="CR9" s="293"/>
    </row>
    <row r="10" spans="1:96" s="67" customFormat="1" ht="14.25" customHeight="1">
      <c r="A10" s="138">
        <v>1</v>
      </c>
      <c r="B10" s="139"/>
      <c r="C10" s="799" t="s">
        <v>546</v>
      </c>
      <c r="D10" s="800"/>
      <c r="E10" s="139"/>
      <c r="F10" s="141"/>
      <c r="G10" s="142"/>
      <c r="H10" s="142"/>
      <c r="I10" s="142"/>
      <c r="J10" s="142"/>
      <c r="K10" s="143"/>
      <c r="L10" s="82">
        <v>40299</v>
      </c>
      <c r="M10" s="83">
        <v>40330</v>
      </c>
      <c r="N10" s="77">
        <f aca="true" t="shared" si="0" ref="N10:N33">IF(K10="",(DATEVALUE("10/1/2007")),K10)</f>
        <v>39356</v>
      </c>
      <c r="O10" s="78">
        <f aca="true" t="shared" si="1" ref="O10:O38">IF(G10="",(DATEVALUE("10/1/2007")),VLOOKUP(G10,$A$10:$M$38,13))</f>
        <v>39356</v>
      </c>
      <c r="P10" s="78">
        <f aca="true" t="shared" si="2" ref="P10:P38">IF(H10="",(DATEVALUE("10/1/2007")),VLOOKUP(H10,$A$10:$M$38,13))</f>
        <v>39356</v>
      </c>
      <c r="Q10" s="78">
        <f aca="true" t="shared" si="3" ref="Q10:Q38">IF(I10="",(DATEVALUE("10/1/2007")),VLOOKUP(I10,$A$10:$M$38,13))</f>
        <v>39356</v>
      </c>
      <c r="R10" s="78">
        <f aca="true" t="shared" si="4" ref="R10:R38">IF(J10="",(DATEVALUE("10/1/2007")),VLOOKUP(J10,$A$10:$M$38,13))</f>
        <v>39356</v>
      </c>
      <c r="S10" s="139"/>
      <c r="T10" s="218"/>
      <c r="U10" s="218"/>
      <c r="V10" s="218"/>
      <c r="W10" s="218"/>
      <c r="X10" s="219"/>
      <c r="Y10" s="802"/>
      <c r="Z10" s="220"/>
      <c r="AA10" s="220"/>
      <c r="AB10" s="220"/>
      <c r="AC10" s="220"/>
      <c r="AD10" s="220"/>
      <c r="AE10" s="220"/>
      <c r="AF10" s="220"/>
      <c r="AG10" s="220"/>
      <c r="AH10" s="220"/>
      <c r="AI10" s="220"/>
      <c r="AJ10" s="220"/>
      <c r="AK10" s="220"/>
      <c r="AL10" s="220"/>
      <c r="AM10" s="220"/>
      <c r="AN10" s="220"/>
      <c r="AO10" s="220"/>
      <c r="AP10" s="220"/>
      <c r="AQ10" s="220"/>
      <c r="AR10" s="220"/>
      <c r="AS10" s="308"/>
      <c r="AT10" s="309"/>
      <c r="AU10" s="68"/>
      <c r="AW10" s="291"/>
      <c r="AX10" s="291"/>
      <c r="AY10" s="291"/>
      <c r="AZ10" s="291"/>
      <c r="BA10" s="291"/>
      <c r="BB10" s="291"/>
      <c r="BC10" s="291"/>
      <c r="BD10" s="291"/>
      <c r="BE10" s="291"/>
      <c r="BF10" s="291"/>
      <c r="BG10" s="291"/>
      <c r="BH10" s="291"/>
      <c r="BI10" s="294"/>
      <c r="BJ10" s="294"/>
      <c r="BK10" s="294"/>
      <c r="BL10" s="294"/>
      <c r="BM10" s="294"/>
      <c r="BN10" s="294"/>
      <c r="BO10" s="294"/>
      <c r="BP10" s="294"/>
      <c r="BQ10" s="294"/>
      <c r="BR10" s="294"/>
      <c r="BS10" s="294"/>
      <c r="BT10" s="294"/>
      <c r="BU10" s="291"/>
      <c r="BV10" s="291"/>
      <c r="BW10" s="291"/>
      <c r="BX10" s="291"/>
      <c r="BY10" s="291"/>
      <c r="BZ10" s="291"/>
      <c r="CA10" s="291"/>
      <c r="CB10" s="291"/>
      <c r="CC10" s="291"/>
      <c r="CD10" s="291"/>
      <c r="CE10" s="291"/>
      <c r="CF10" s="291"/>
      <c r="CG10" s="294"/>
      <c r="CH10" s="294"/>
      <c r="CI10" s="294"/>
      <c r="CJ10" s="294"/>
      <c r="CK10" s="294"/>
      <c r="CL10" s="294"/>
      <c r="CM10" s="294"/>
      <c r="CN10" s="294"/>
      <c r="CO10" s="294"/>
      <c r="CP10" s="294"/>
      <c r="CQ10" s="294"/>
      <c r="CR10" s="294"/>
    </row>
    <row r="11" spans="1:96" s="67" customFormat="1" ht="14.25" customHeight="1">
      <c r="A11" s="138">
        <v>2</v>
      </c>
      <c r="B11" s="140"/>
      <c r="C11"/>
      <c r="D11" s="800" t="s">
        <v>552</v>
      </c>
      <c r="E11" s="139" t="s">
        <v>260</v>
      </c>
      <c r="F11" s="141"/>
      <c r="G11" s="144"/>
      <c r="H11" s="144"/>
      <c r="I11" s="144"/>
      <c r="J11" s="144"/>
      <c r="K11" s="143"/>
      <c r="L11" s="82">
        <v>40299</v>
      </c>
      <c r="M11" s="83">
        <v>40330</v>
      </c>
      <c r="N11" s="77">
        <f t="shared" si="0"/>
        <v>39356</v>
      </c>
      <c r="O11" s="78">
        <f t="shared" si="1"/>
        <v>39356</v>
      </c>
      <c r="P11" s="78">
        <f t="shared" si="2"/>
        <v>39356</v>
      </c>
      <c r="Q11" s="78">
        <f t="shared" si="3"/>
        <v>39356</v>
      </c>
      <c r="R11" s="78">
        <f t="shared" si="4"/>
        <v>39356</v>
      </c>
      <c r="S11" s="139"/>
      <c r="T11" s="218"/>
      <c r="U11" s="218"/>
      <c r="V11" s="218"/>
      <c r="W11" s="218"/>
      <c r="X11" s="219"/>
      <c r="Y11" s="802">
        <v>10</v>
      </c>
      <c r="Z11" s="220"/>
      <c r="AA11" s="220"/>
      <c r="AB11" s="220"/>
      <c r="AC11" s="220"/>
      <c r="AD11" s="220"/>
      <c r="AE11" s="220"/>
      <c r="AF11" s="220"/>
      <c r="AG11" s="220"/>
      <c r="AH11" s="220"/>
      <c r="AI11" s="220"/>
      <c r="AJ11" s="220"/>
      <c r="AK11" s="220"/>
      <c r="AL11" s="220"/>
      <c r="AM11" s="220"/>
      <c r="AN11" s="220"/>
      <c r="AO11" s="220"/>
      <c r="AP11" s="220"/>
      <c r="AQ11" s="220"/>
      <c r="AR11" s="220"/>
      <c r="AS11" s="308">
        <v>0.1</v>
      </c>
      <c r="AT11" s="309">
        <v>0.1</v>
      </c>
      <c r="AU11" s="68"/>
      <c r="AV11" s="67">
        <v>8</v>
      </c>
      <c r="AW11" s="291"/>
      <c r="AX11" s="291"/>
      <c r="AY11" s="291"/>
      <c r="AZ11" s="291"/>
      <c r="BA11" s="291"/>
      <c r="BB11" s="291"/>
      <c r="BC11" s="291"/>
      <c r="BD11" s="291"/>
      <c r="BE11" s="291"/>
      <c r="BF11" s="291"/>
      <c r="BG11" s="291"/>
      <c r="BH11" s="291"/>
      <c r="BI11" s="294"/>
      <c r="BJ11" s="294"/>
      <c r="BK11" s="294"/>
      <c r="BL11" s="294"/>
      <c r="BM11" s="294"/>
      <c r="BN11" s="294"/>
      <c r="BO11" s="294"/>
      <c r="BP11" s="294"/>
      <c r="BQ11" s="294"/>
      <c r="BR11" s="294"/>
      <c r="BS11" s="294"/>
      <c r="BT11" s="294"/>
      <c r="BU11" s="291"/>
      <c r="BV11" s="291"/>
      <c r="BW11" s="291"/>
      <c r="BX11" s="291"/>
      <c r="BY11" s="291"/>
      <c r="BZ11" s="291"/>
      <c r="CA11" s="291"/>
      <c r="CB11" s="291"/>
      <c r="CC11" s="291"/>
      <c r="CD11" s="291"/>
      <c r="CE11" s="291"/>
      <c r="CF11" s="291"/>
      <c r="CG11" s="294"/>
      <c r="CH11" s="294"/>
      <c r="CI11" s="294"/>
      <c r="CJ11" s="294"/>
      <c r="CK11" s="294"/>
      <c r="CL11" s="294"/>
      <c r="CM11" s="294"/>
      <c r="CN11" s="294"/>
      <c r="CO11" s="294"/>
      <c r="CP11" s="294"/>
      <c r="CQ11" s="294"/>
      <c r="CR11" s="294"/>
    </row>
    <row r="12" spans="1:96" s="67" customFormat="1" ht="15">
      <c r="A12" s="138">
        <v>3</v>
      </c>
      <c r="B12" s="139"/>
      <c r="C12"/>
      <c r="D12" s="800" t="s">
        <v>553</v>
      </c>
      <c r="E12" s="139" t="s">
        <v>260</v>
      </c>
      <c r="F12" s="141"/>
      <c r="G12" s="142"/>
      <c r="H12" s="142"/>
      <c r="I12" s="142"/>
      <c r="J12" s="142"/>
      <c r="K12" s="143"/>
      <c r="L12" s="82">
        <v>40299</v>
      </c>
      <c r="M12" s="83">
        <v>40330</v>
      </c>
      <c r="N12" s="77">
        <f t="shared" si="0"/>
        <v>39356</v>
      </c>
      <c r="O12" s="78">
        <f t="shared" si="1"/>
        <v>39356</v>
      </c>
      <c r="P12" s="78">
        <f t="shared" si="2"/>
        <v>39356</v>
      </c>
      <c r="Q12" s="78">
        <f t="shared" si="3"/>
        <v>39356</v>
      </c>
      <c r="R12" s="78">
        <f t="shared" si="4"/>
        <v>39356</v>
      </c>
      <c r="S12" s="221"/>
      <c r="T12" s="218"/>
      <c r="U12" s="218"/>
      <c r="V12" s="218"/>
      <c r="W12" s="218"/>
      <c r="X12" s="219"/>
      <c r="Y12" s="802">
        <v>10</v>
      </c>
      <c r="Z12" s="220"/>
      <c r="AA12" s="220"/>
      <c r="AB12" s="220"/>
      <c r="AC12" s="220"/>
      <c r="AD12" s="220"/>
      <c r="AE12" s="220"/>
      <c r="AF12" s="220"/>
      <c r="AG12" s="220"/>
      <c r="AH12" s="220"/>
      <c r="AI12" s="220"/>
      <c r="AJ12" s="220"/>
      <c r="AK12" s="220"/>
      <c r="AL12" s="220"/>
      <c r="AM12" s="220"/>
      <c r="AN12" s="220"/>
      <c r="AO12" s="220"/>
      <c r="AP12" s="220"/>
      <c r="AQ12" s="220"/>
      <c r="AR12" s="220"/>
      <c r="AS12" s="308">
        <v>0.1</v>
      </c>
      <c r="AT12" s="309">
        <v>0.1</v>
      </c>
      <c r="AU12" s="69"/>
      <c r="AV12" s="67">
        <v>8</v>
      </c>
      <c r="AW12" s="291"/>
      <c r="AX12" s="291"/>
      <c r="AY12" s="291"/>
      <c r="AZ12" s="291"/>
      <c r="BA12" s="291"/>
      <c r="BB12" s="291"/>
      <c r="BC12" s="291"/>
      <c r="BD12" s="291"/>
      <c r="BE12" s="291"/>
      <c r="BF12" s="291"/>
      <c r="BG12" s="291"/>
      <c r="BH12" s="291"/>
      <c r="BI12" s="294"/>
      <c r="BJ12" s="294"/>
      <c r="BK12" s="294"/>
      <c r="BL12" s="294"/>
      <c r="BM12" s="294"/>
      <c r="BN12" s="294"/>
      <c r="BO12" s="294"/>
      <c r="BP12" s="294"/>
      <c r="BQ12" s="294"/>
      <c r="BR12" s="294"/>
      <c r="BS12" s="294"/>
      <c r="BT12" s="294"/>
      <c r="BU12" s="291"/>
      <c r="BV12" s="291"/>
      <c r="BW12" s="291"/>
      <c r="BX12" s="291"/>
      <c r="BY12" s="291"/>
      <c r="BZ12" s="291"/>
      <c r="CA12" s="291"/>
      <c r="CB12" s="291"/>
      <c r="CC12" s="291"/>
      <c r="CD12" s="291"/>
      <c r="CE12" s="291"/>
      <c r="CF12" s="291"/>
      <c r="CG12" s="294"/>
      <c r="CH12" s="294"/>
      <c r="CI12" s="294"/>
      <c r="CJ12" s="294"/>
      <c r="CK12" s="294"/>
      <c r="CL12" s="294"/>
      <c r="CM12" s="294"/>
      <c r="CN12" s="294"/>
      <c r="CO12" s="294"/>
      <c r="CP12" s="294"/>
      <c r="CQ12" s="294"/>
      <c r="CR12" s="294"/>
    </row>
    <row r="13" spans="1:96" s="67" customFormat="1" ht="15">
      <c r="A13" s="138">
        <v>4</v>
      </c>
      <c r="B13" s="145"/>
      <c r="C13"/>
      <c r="D13" s="800" t="s">
        <v>554</v>
      </c>
      <c r="E13" s="139" t="s">
        <v>562</v>
      </c>
      <c r="F13" s="141"/>
      <c r="G13" s="142"/>
      <c r="H13" s="142"/>
      <c r="I13" s="142"/>
      <c r="J13" s="142"/>
      <c r="K13" s="143"/>
      <c r="L13" s="82">
        <v>40299</v>
      </c>
      <c r="M13" s="83">
        <v>40330</v>
      </c>
      <c r="N13" s="77">
        <f t="shared" si="0"/>
        <v>39356</v>
      </c>
      <c r="O13" s="78">
        <f t="shared" si="1"/>
        <v>39356</v>
      </c>
      <c r="P13" s="78">
        <f t="shared" si="2"/>
        <v>39356</v>
      </c>
      <c r="Q13" s="78">
        <f t="shared" si="3"/>
        <v>39356</v>
      </c>
      <c r="R13" s="78">
        <f t="shared" si="4"/>
        <v>39356</v>
      </c>
      <c r="S13" s="221"/>
      <c r="T13" s="218"/>
      <c r="U13" s="218"/>
      <c r="V13" s="218"/>
      <c r="W13" s="218"/>
      <c r="X13" s="219"/>
      <c r="Y13" s="802">
        <v>10</v>
      </c>
      <c r="Z13" s="220"/>
      <c r="AA13" s="220"/>
      <c r="AB13" s="220"/>
      <c r="AC13" s="220"/>
      <c r="AD13" s="220"/>
      <c r="AE13" s="220"/>
      <c r="AF13" s="220"/>
      <c r="AG13" s="220"/>
      <c r="AH13" s="220"/>
      <c r="AI13" s="220"/>
      <c r="AJ13" s="220"/>
      <c r="AK13" s="220"/>
      <c r="AL13" s="220"/>
      <c r="AM13" s="220"/>
      <c r="AN13" s="220"/>
      <c r="AO13" s="220"/>
      <c r="AP13" s="220"/>
      <c r="AQ13" s="220"/>
      <c r="AR13" s="220"/>
      <c r="AS13" s="308">
        <v>0.1</v>
      </c>
      <c r="AT13" s="309">
        <v>0.1</v>
      </c>
      <c r="AU13" s="69"/>
      <c r="AV13" s="67">
        <v>8</v>
      </c>
      <c r="AW13" s="291"/>
      <c r="AX13" s="291"/>
      <c r="AY13" s="291"/>
      <c r="AZ13" s="291"/>
      <c r="BA13" s="291"/>
      <c r="BB13" s="291"/>
      <c r="BC13" s="291"/>
      <c r="BD13" s="291"/>
      <c r="BE13" s="291"/>
      <c r="BF13" s="291"/>
      <c r="BG13" s="291"/>
      <c r="BH13" s="291"/>
      <c r="BI13" s="294"/>
      <c r="BJ13" s="294"/>
      <c r="BK13" s="294"/>
      <c r="BL13" s="294"/>
      <c r="BM13" s="294"/>
      <c r="BN13" s="294"/>
      <c r="BO13" s="294"/>
      <c r="BP13" s="294"/>
      <c r="BQ13" s="294"/>
      <c r="BR13" s="294"/>
      <c r="BS13" s="294"/>
      <c r="BT13" s="294"/>
      <c r="BU13" s="291"/>
      <c r="BV13" s="291"/>
      <c r="BW13" s="291"/>
      <c r="BX13" s="291"/>
      <c r="BY13" s="291"/>
      <c r="BZ13" s="291"/>
      <c r="CA13" s="291"/>
      <c r="CB13" s="291"/>
      <c r="CC13" s="291"/>
      <c r="CD13" s="291"/>
      <c r="CE13" s="291"/>
      <c r="CF13" s="291"/>
      <c r="CG13" s="294"/>
      <c r="CH13" s="294"/>
      <c r="CI13" s="294"/>
      <c r="CJ13" s="294"/>
      <c r="CK13" s="294"/>
      <c r="CL13" s="294"/>
      <c r="CM13" s="294"/>
      <c r="CN13" s="294"/>
      <c r="CO13" s="294"/>
      <c r="CP13" s="294"/>
      <c r="CQ13" s="294"/>
      <c r="CR13" s="294"/>
    </row>
    <row r="14" spans="1:96" s="67" customFormat="1" ht="15">
      <c r="A14" s="138">
        <v>5</v>
      </c>
      <c r="B14" s="145"/>
      <c r="C14"/>
      <c r="D14" s="800" t="s">
        <v>555</v>
      </c>
      <c r="E14" s="139" t="s">
        <v>260</v>
      </c>
      <c r="F14" s="141"/>
      <c r="G14" s="142"/>
      <c r="H14" s="142"/>
      <c r="I14" s="142"/>
      <c r="J14" s="142"/>
      <c r="K14" s="143"/>
      <c r="L14" s="82">
        <v>40299</v>
      </c>
      <c r="M14" s="83">
        <v>40330</v>
      </c>
      <c r="N14" s="77">
        <f t="shared" si="0"/>
        <v>39356</v>
      </c>
      <c r="O14" s="78">
        <f t="shared" si="1"/>
        <v>39356</v>
      </c>
      <c r="P14" s="78">
        <f t="shared" si="2"/>
        <v>39356</v>
      </c>
      <c r="Q14" s="78">
        <f t="shared" si="3"/>
        <v>39356</v>
      </c>
      <c r="R14" s="78">
        <f t="shared" si="4"/>
        <v>39356</v>
      </c>
      <c r="S14" s="221"/>
      <c r="T14" s="218"/>
      <c r="U14" s="218"/>
      <c r="V14" s="218"/>
      <c r="W14" s="218"/>
      <c r="X14" s="219"/>
      <c r="Y14" s="802">
        <v>10</v>
      </c>
      <c r="Z14" s="220"/>
      <c r="AA14" s="220"/>
      <c r="AB14" s="220"/>
      <c r="AC14" s="220"/>
      <c r="AD14" s="220"/>
      <c r="AE14" s="220"/>
      <c r="AF14" s="220"/>
      <c r="AG14" s="220"/>
      <c r="AH14" s="220"/>
      <c r="AI14" s="220"/>
      <c r="AJ14" s="220"/>
      <c r="AK14" s="220"/>
      <c r="AL14" s="220"/>
      <c r="AM14" s="220"/>
      <c r="AN14" s="220"/>
      <c r="AO14" s="220"/>
      <c r="AP14" s="220"/>
      <c r="AQ14" s="220"/>
      <c r="AR14" s="220"/>
      <c r="AS14" s="308">
        <v>0.1</v>
      </c>
      <c r="AT14" s="309">
        <v>0.1</v>
      </c>
      <c r="AU14" s="69"/>
      <c r="AV14" s="67">
        <v>8</v>
      </c>
      <c r="AW14" s="291"/>
      <c r="AX14" s="291"/>
      <c r="AY14" s="291"/>
      <c r="AZ14" s="291"/>
      <c r="BA14" s="291"/>
      <c r="BB14" s="291"/>
      <c r="BC14" s="291"/>
      <c r="BD14" s="291"/>
      <c r="BE14" s="291"/>
      <c r="BF14" s="291"/>
      <c r="BG14" s="291"/>
      <c r="BH14" s="291"/>
      <c r="BI14" s="294"/>
      <c r="BJ14" s="294"/>
      <c r="BK14" s="294"/>
      <c r="BL14" s="294"/>
      <c r="BM14" s="294"/>
      <c r="BN14" s="294"/>
      <c r="BO14" s="294"/>
      <c r="BP14" s="294"/>
      <c r="BQ14" s="294"/>
      <c r="BR14" s="294"/>
      <c r="BS14" s="294"/>
      <c r="BT14" s="294"/>
      <c r="BU14" s="291"/>
      <c r="BV14" s="291"/>
      <c r="BW14" s="291"/>
      <c r="BX14" s="291"/>
      <c r="BY14" s="291"/>
      <c r="BZ14" s="291"/>
      <c r="CA14" s="291"/>
      <c r="CB14" s="291"/>
      <c r="CC14" s="291"/>
      <c r="CD14" s="291"/>
      <c r="CE14" s="291"/>
      <c r="CF14" s="291"/>
      <c r="CG14" s="294"/>
      <c r="CH14" s="294"/>
      <c r="CI14" s="294"/>
      <c r="CJ14" s="294"/>
      <c r="CK14" s="294"/>
      <c r="CL14" s="294"/>
      <c r="CM14" s="294"/>
      <c r="CN14" s="294"/>
      <c r="CO14" s="294"/>
      <c r="CP14" s="294"/>
      <c r="CQ14" s="294"/>
      <c r="CR14" s="294"/>
    </row>
    <row r="15" spans="1:96" s="67" customFormat="1" ht="15">
      <c r="A15" s="138">
        <v>6</v>
      </c>
      <c r="B15" s="145"/>
      <c r="C15"/>
      <c r="D15" s="800" t="s">
        <v>556</v>
      </c>
      <c r="E15" s="146" t="s">
        <v>260</v>
      </c>
      <c r="F15" s="141"/>
      <c r="G15" s="144"/>
      <c r="H15" s="144"/>
      <c r="I15" s="144"/>
      <c r="J15" s="144"/>
      <c r="K15" s="143"/>
      <c r="L15" s="82">
        <v>40299</v>
      </c>
      <c r="M15" s="83">
        <v>40330</v>
      </c>
      <c r="N15" s="77">
        <f t="shared" si="0"/>
        <v>39356</v>
      </c>
      <c r="O15" s="78">
        <f t="shared" si="1"/>
        <v>39356</v>
      </c>
      <c r="P15" s="78">
        <f t="shared" si="2"/>
        <v>39356</v>
      </c>
      <c r="Q15" s="78">
        <f t="shared" si="3"/>
        <v>39356</v>
      </c>
      <c r="R15" s="78">
        <f t="shared" si="4"/>
        <v>39356</v>
      </c>
      <c r="S15" s="221"/>
      <c r="T15" s="218"/>
      <c r="U15" s="218"/>
      <c r="V15" s="218"/>
      <c r="W15" s="218"/>
      <c r="X15" s="219"/>
      <c r="Y15" s="802">
        <v>10</v>
      </c>
      <c r="Z15" s="220"/>
      <c r="AA15" s="220"/>
      <c r="AB15" s="220"/>
      <c r="AC15" s="220"/>
      <c r="AD15" s="220"/>
      <c r="AE15" s="220"/>
      <c r="AF15" s="220"/>
      <c r="AG15" s="220"/>
      <c r="AH15" s="220"/>
      <c r="AI15" s="220"/>
      <c r="AJ15" s="220"/>
      <c r="AK15" s="220"/>
      <c r="AL15" s="220"/>
      <c r="AM15" s="220"/>
      <c r="AN15" s="220"/>
      <c r="AO15" s="220"/>
      <c r="AP15" s="220"/>
      <c r="AQ15" s="220"/>
      <c r="AR15" s="220"/>
      <c r="AS15" s="308">
        <v>0.1</v>
      </c>
      <c r="AT15" s="309">
        <v>0.1</v>
      </c>
      <c r="AU15" s="69"/>
      <c r="AV15" s="67">
        <v>8</v>
      </c>
      <c r="AW15" s="291"/>
      <c r="AX15" s="291"/>
      <c r="AY15" s="291"/>
      <c r="AZ15" s="291"/>
      <c r="BA15" s="291"/>
      <c r="BB15" s="291"/>
      <c r="BC15" s="291"/>
      <c r="BD15" s="291"/>
      <c r="BE15" s="291"/>
      <c r="BF15" s="291"/>
      <c r="BG15" s="291"/>
      <c r="BH15" s="291"/>
      <c r="BI15" s="294"/>
      <c r="BJ15" s="294"/>
      <c r="BK15" s="294"/>
      <c r="BL15" s="294"/>
      <c r="BM15" s="294"/>
      <c r="BN15" s="294"/>
      <c r="BO15" s="294"/>
      <c r="BP15" s="294"/>
      <c r="BQ15" s="294"/>
      <c r="BR15" s="294"/>
      <c r="BS15" s="294"/>
      <c r="BT15" s="294"/>
      <c r="BU15" s="291"/>
      <c r="BV15" s="291"/>
      <c r="BW15" s="291"/>
      <c r="BX15" s="291"/>
      <c r="BY15" s="291"/>
      <c r="BZ15" s="291"/>
      <c r="CA15" s="291"/>
      <c r="CB15" s="291"/>
      <c r="CC15" s="291"/>
      <c r="CD15" s="291"/>
      <c r="CE15" s="291"/>
      <c r="CF15" s="291"/>
      <c r="CG15" s="294"/>
      <c r="CH15" s="294"/>
      <c r="CI15" s="294"/>
      <c r="CJ15" s="294"/>
      <c r="CK15" s="294"/>
      <c r="CL15" s="294"/>
      <c r="CM15" s="294"/>
      <c r="CN15" s="294"/>
      <c r="CO15" s="294"/>
      <c r="CP15" s="294"/>
      <c r="CQ15" s="294"/>
      <c r="CR15" s="294"/>
    </row>
    <row r="16" spans="1:96" s="67" customFormat="1" ht="15">
      <c r="A16" s="138">
        <v>7</v>
      </c>
      <c r="B16" s="145"/>
      <c r="C16"/>
      <c r="D16" s="800" t="s">
        <v>557</v>
      </c>
      <c r="E16" s="139" t="s">
        <v>260</v>
      </c>
      <c r="F16" s="141"/>
      <c r="G16" s="142"/>
      <c r="H16" s="142"/>
      <c r="I16" s="142"/>
      <c r="J16" s="142"/>
      <c r="K16" s="143"/>
      <c r="L16" s="82">
        <v>40299</v>
      </c>
      <c r="M16" s="83">
        <v>40330</v>
      </c>
      <c r="N16" s="77">
        <f t="shared" si="0"/>
        <v>39356</v>
      </c>
      <c r="O16" s="78">
        <f t="shared" si="1"/>
        <v>39356</v>
      </c>
      <c r="P16" s="78">
        <f t="shared" si="2"/>
        <v>39356</v>
      </c>
      <c r="Q16" s="78">
        <f t="shared" si="3"/>
        <v>39356</v>
      </c>
      <c r="R16" s="78">
        <f t="shared" si="4"/>
        <v>39356</v>
      </c>
      <c r="S16" s="221"/>
      <c r="T16" s="218"/>
      <c r="U16" s="218"/>
      <c r="V16" s="218"/>
      <c r="W16" s="218"/>
      <c r="X16" s="219"/>
      <c r="Y16" s="802">
        <v>10</v>
      </c>
      <c r="Z16" s="220"/>
      <c r="AA16" s="220"/>
      <c r="AB16" s="220"/>
      <c r="AC16" s="220"/>
      <c r="AD16" s="220"/>
      <c r="AE16" s="220"/>
      <c r="AF16" s="220"/>
      <c r="AG16" s="220"/>
      <c r="AH16" s="220"/>
      <c r="AI16" s="220"/>
      <c r="AJ16" s="220"/>
      <c r="AK16" s="220"/>
      <c r="AL16" s="220"/>
      <c r="AM16" s="220"/>
      <c r="AN16" s="220"/>
      <c r="AO16" s="220"/>
      <c r="AP16" s="220"/>
      <c r="AQ16" s="220"/>
      <c r="AR16" s="220"/>
      <c r="AS16" s="308">
        <v>0.1</v>
      </c>
      <c r="AT16" s="309">
        <v>0.1</v>
      </c>
      <c r="AU16" s="69"/>
      <c r="AV16" s="67">
        <v>8</v>
      </c>
      <c r="AW16" s="291"/>
      <c r="AX16" s="291"/>
      <c r="AY16" s="291"/>
      <c r="AZ16" s="291"/>
      <c r="BA16" s="291"/>
      <c r="BB16" s="291"/>
      <c r="BC16" s="291"/>
      <c r="BD16" s="291"/>
      <c r="BE16" s="291"/>
      <c r="BF16" s="291"/>
      <c r="BG16" s="291"/>
      <c r="BH16" s="291"/>
      <c r="BI16" s="294"/>
      <c r="BJ16" s="294"/>
      <c r="BK16" s="294"/>
      <c r="BL16" s="294"/>
      <c r="BM16" s="294"/>
      <c r="BN16" s="294"/>
      <c r="BO16" s="294"/>
      <c r="BP16" s="294"/>
      <c r="BQ16" s="294"/>
      <c r="BR16" s="294"/>
      <c r="BS16" s="294"/>
      <c r="BT16" s="294"/>
      <c r="BU16" s="291"/>
      <c r="BV16" s="291"/>
      <c r="BW16" s="291"/>
      <c r="BX16" s="291"/>
      <c r="BY16" s="291"/>
      <c r="BZ16" s="291"/>
      <c r="CA16" s="291"/>
      <c r="CB16" s="291"/>
      <c r="CC16" s="291"/>
      <c r="CD16" s="291"/>
      <c r="CE16" s="291"/>
      <c r="CF16" s="291"/>
      <c r="CG16" s="294"/>
      <c r="CH16" s="294"/>
      <c r="CI16" s="294"/>
      <c r="CJ16" s="294"/>
      <c r="CK16" s="294"/>
      <c r="CL16" s="294"/>
      <c r="CM16" s="294"/>
      <c r="CN16" s="294"/>
      <c r="CO16" s="294"/>
      <c r="CP16" s="294"/>
      <c r="CQ16" s="294"/>
      <c r="CR16" s="294"/>
    </row>
    <row r="17" spans="1:96" s="67" customFormat="1" ht="15">
      <c r="A17" s="138">
        <v>8</v>
      </c>
      <c r="B17" s="145"/>
      <c r="C17"/>
      <c r="D17" s="800" t="s">
        <v>560</v>
      </c>
      <c r="E17" s="139" t="s">
        <v>260</v>
      </c>
      <c r="F17" s="141"/>
      <c r="G17" s="142"/>
      <c r="H17" s="142"/>
      <c r="I17" s="142"/>
      <c r="J17" s="142"/>
      <c r="K17" s="143"/>
      <c r="L17" s="82">
        <v>40299</v>
      </c>
      <c r="M17" s="83">
        <v>40330</v>
      </c>
      <c r="N17" s="77">
        <f t="shared" si="0"/>
        <v>39356</v>
      </c>
      <c r="O17" s="78">
        <f t="shared" si="1"/>
        <v>39356</v>
      </c>
      <c r="P17" s="78">
        <f t="shared" si="2"/>
        <v>39356</v>
      </c>
      <c r="Q17" s="78">
        <f t="shared" si="3"/>
        <v>39356</v>
      </c>
      <c r="R17" s="78">
        <f t="shared" si="4"/>
        <v>39356</v>
      </c>
      <c r="S17" s="221"/>
      <c r="T17" s="218"/>
      <c r="U17" s="218"/>
      <c r="V17" s="218"/>
      <c r="W17" s="218"/>
      <c r="X17" s="219"/>
      <c r="Y17" s="802">
        <v>10</v>
      </c>
      <c r="Z17" s="220"/>
      <c r="AA17" s="220"/>
      <c r="AB17" s="220"/>
      <c r="AC17" s="220"/>
      <c r="AD17" s="220"/>
      <c r="AE17" s="220"/>
      <c r="AF17" s="220"/>
      <c r="AG17" s="220"/>
      <c r="AH17" s="220"/>
      <c r="AI17" s="220"/>
      <c r="AJ17" s="220"/>
      <c r="AK17" s="220"/>
      <c r="AL17" s="220"/>
      <c r="AM17" s="220"/>
      <c r="AN17" s="220"/>
      <c r="AO17" s="220"/>
      <c r="AP17" s="220"/>
      <c r="AQ17" s="220"/>
      <c r="AR17" s="220"/>
      <c r="AS17" s="308">
        <v>0.1</v>
      </c>
      <c r="AT17" s="309">
        <v>0.1</v>
      </c>
      <c r="AU17" s="69"/>
      <c r="AV17" s="67">
        <v>8</v>
      </c>
      <c r="AW17" s="291"/>
      <c r="AX17" s="291"/>
      <c r="AY17" s="291"/>
      <c r="AZ17" s="291"/>
      <c r="BA17" s="291"/>
      <c r="BB17" s="291"/>
      <c r="BC17" s="291"/>
      <c r="BD17" s="291"/>
      <c r="BE17" s="291"/>
      <c r="BF17" s="291"/>
      <c r="BG17" s="291"/>
      <c r="BH17" s="291"/>
      <c r="BI17" s="294"/>
      <c r="BJ17" s="294"/>
      <c r="BK17" s="294"/>
      <c r="BL17" s="294"/>
      <c r="BM17" s="294"/>
      <c r="BN17" s="294"/>
      <c r="BO17" s="294"/>
      <c r="BP17" s="294"/>
      <c r="BQ17" s="294"/>
      <c r="BR17" s="294"/>
      <c r="BS17" s="294"/>
      <c r="BT17" s="294"/>
      <c r="BU17" s="291"/>
      <c r="BV17" s="291"/>
      <c r="BW17" s="291"/>
      <c r="BX17" s="291"/>
      <c r="BY17" s="291"/>
      <c r="BZ17" s="291"/>
      <c r="CA17" s="291"/>
      <c r="CB17" s="291"/>
      <c r="CC17" s="291"/>
      <c r="CD17" s="291"/>
      <c r="CE17" s="291"/>
      <c r="CF17" s="291"/>
      <c r="CG17" s="294"/>
      <c r="CH17" s="294"/>
      <c r="CI17" s="294"/>
      <c r="CJ17" s="294"/>
      <c r="CK17" s="294"/>
      <c r="CL17" s="294"/>
      <c r="CM17" s="294"/>
      <c r="CN17" s="294"/>
      <c r="CO17" s="294"/>
      <c r="CP17" s="294"/>
      <c r="CQ17" s="294"/>
      <c r="CR17" s="294"/>
    </row>
    <row r="18" spans="1:96" s="67" customFormat="1" ht="15">
      <c r="A18" s="138">
        <v>9</v>
      </c>
      <c r="B18" s="145"/>
      <c r="C18" s="800"/>
      <c r="D18" s="800" t="s">
        <v>564</v>
      </c>
      <c r="E18" s="139" t="s">
        <v>260</v>
      </c>
      <c r="F18" s="141"/>
      <c r="G18" s="142"/>
      <c r="H18" s="142"/>
      <c r="I18" s="142"/>
      <c r="J18" s="142"/>
      <c r="K18" s="143"/>
      <c r="L18" s="82"/>
      <c r="M18" s="83"/>
      <c r="N18" s="77">
        <f t="shared" si="0"/>
        <v>39356</v>
      </c>
      <c r="O18" s="78">
        <f t="shared" si="1"/>
        <v>39356</v>
      </c>
      <c r="P18" s="78">
        <f t="shared" si="2"/>
        <v>39356</v>
      </c>
      <c r="Q18" s="78">
        <f t="shared" si="3"/>
        <v>39356</v>
      </c>
      <c r="R18" s="78">
        <f t="shared" si="4"/>
        <v>39356</v>
      </c>
      <c r="S18" s="221"/>
      <c r="T18" s="218"/>
      <c r="U18" s="218"/>
      <c r="V18" s="218"/>
      <c r="W18" s="218"/>
      <c r="X18" s="219"/>
      <c r="Y18" s="802">
        <v>100</v>
      </c>
      <c r="Z18" s="220"/>
      <c r="AA18" s="220"/>
      <c r="AB18" s="220"/>
      <c r="AC18" s="220"/>
      <c r="AD18" s="220"/>
      <c r="AE18" s="220"/>
      <c r="AF18" s="220"/>
      <c r="AG18" s="220"/>
      <c r="AH18" s="220"/>
      <c r="AI18" s="220"/>
      <c r="AJ18" s="220"/>
      <c r="AK18" s="220"/>
      <c r="AL18" s="220"/>
      <c r="AM18" s="220"/>
      <c r="AN18" s="220"/>
      <c r="AO18" s="220"/>
      <c r="AP18" s="220"/>
      <c r="AQ18" s="220"/>
      <c r="AR18" s="220"/>
      <c r="AS18" s="308">
        <v>0.1</v>
      </c>
      <c r="AT18" s="309">
        <v>0.1</v>
      </c>
      <c r="AU18" s="69"/>
      <c r="AV18" s="67">
        <v>8</v>
      </c>
      <c r="AW18" s="291"/>
      <c r="AX18" s="291"/>
      <c r="AY18" s="291"/>
      <c r="AZ18" s="291"/>
      <c r="BA18" s="291"/>
      <c r="BB18" s="291"/>
      <c r="BC18" s="291"/>
      <c r="BD18" s="291"/>
      <c r="BE18" s="291"/>
      <c r="BF18" s="291"/>
      <c r="BG18" s="291"/>
      <c r="BH18" s="291"/>
      <c r="BI18" s="294"/>
      <c r="BJ18" s="294"/>
      <c r="BK18" s="294"/>
      <c r="BL18" s="294"/>
      <c r="BM18" s="294"/>
      <c r="BN18" s="294"/>
      <c r="BO18" s="294"/>
      <c r="BP18" s="294"/>
      <c r="BQ18" s="294"/>
      <c r="BR18" s="294"/>
      <c r="BS18" s="294"/>
      <c r="BT18" s="294"/>
      <c r="BU18" s="291"/>
      <c r="BV18" s="291"/>
      <c r="BW18" s="291"/>
      <c r="BX18" s="291"/>
      <c r="BY18" s="291"/>
      <c r="BZ18" s="291"/>
      <c r="CA18" s="291"/>
      <c r="CB18" s="291"/>
      <c r="CC18" s="291"/>
      <c r="CD18" s="291"/>
      <c r="CE18" s="291"/>
      <c r="CF18" s="291"/>
      <c r="CG18" s="294"/>
      <c r="CH18" s="294"/>
      <c r="CI18" s="294"/>
      <c r="CJ18" s="294"/>
      <c r="CK18" s="294"/>
      <c r="CL18" s="294"/>
      <c r="CM18" s="294"/>
      <c r="CN18" s="294"/>
      <c r="CO18" s="294"/>
      <c r="CP18" s="294"/>
      <c r="CQ18" s="294"/>
      <c r="CR18" s="294"/>
    </row>
    <row r="19" spans="1:96" s="67" customFormat="1" ht="15">
      <c r="A19" s="138">
        <v>10</v>
      </c>
      <c r="B19" s="145"/>
      <c r="C19" s="799" t="s">
        <v>547</v>
      </c>
      <c r="D19" s="800"/>
      <c r="E19" s="139"/>
      <c r="F19" s="141"/>
      <c r="G19" s="144"/>
      <c r="H19" s="144"/>
      <c r="I19" s="144"/>
      <c r="J19" s="144"/>
      <c r="K19" s="143"/>
      <c r="L19" s="82"/>
      <c r="M19" s="83"/>
      <c r="N19" s="77">
        <f t="shared" si="0"/>
        <v>39356</v>
      </c>
      <c r="O19" s="78">
        <f t="shared" si="1"/>
        <v>39356</v>
      </c>
      <c r="P19" s="78">
        <f t="shared" si="2"/>
        <v>39356</v>
      </c>
      <c r="Q19" s="78">
        <f t="shared" si="3"/>
        <v>39356</v>
      </c>
      <c r="R19" s="78">
        <f t="shared" si="4"/>
        <v>39356</v>
      </c>
      <c r="S19" s="221"/>
      <c r="T19" s="218"/>
      <c r="U19" s="218"/>
      <c r="V19" s="218"/>
      <c r="W19" s="218"/>
      <c r="X19" s="219"/>
      <c r="Y19" s="802"/>
      <c r="Z19" s="220"/>
      <c r="AA19" s="220"/>
      <c r="AB19" s="220"/>
      <c r="AC19" s="220"/>
      <c r="AD19" s="220"/>
      <c r="AE19" s="220"/>
      <c r="AF19" s="220"/>
      <c r="AG19" s="220"/>
      <c r="AH19" s="220"/>
      <c r="AI19" s="220"/>
      <c r="AJ19" s="220"/>
      <c r="AK19" s="220"/>
      <c r="AL19" s="220"/>
      <c r="AM19" s="220"/>
      <c r="AN19" s="220"/>
      <c r="AO19" s="220"/>
      <c r="AP19" s="220"/>
      <c r="AQ19" s="220"/>
      <c r="AR19" s="220"/>
      <c r="AS19" s="308"/>
      <c r="AT19" s="309"/>
      <c r="AU19" s="69"/>
      <c r="AW19" s="291"/>
      <c r="AX19" s="291"/>
      <c r="AY19" s="291"/>
      <c r="AZ19" s="291"/>
      <c r="BA19" s="291"/>
      <c r="BB19" s="291"/>
      <c r="BC19" s="291"/>
      <c r="BD19" s="291"/>
      <c r="BE19" s="291"/>
      <c r="BF19" s="291"/>
      <c r="BG19" s="291"/>
      <c r="BH19" s="291"/>
      <c r="BI19" s="294"/>
      <c r="BJ19" s="294"/>
      <c r="BK19" s="294"/>
      <c r="BL19" s="294"/>
      <c r="BM19" s="294"/>
      <c r="BN19" s="294"/>
      <c r="BO19" s="294"/>
      <c r="BP19" s="294"/>
      <c r="BQ19" s="294"/>
      <c r="BR19" s="294"/>
      <c r="BS19" s="294"/>
      <c r="BT19" s="294"/>
      <c r="BU19" s="291"/>
      <c r="BV19" s="291"/>
      <c r="BW19" s="291"/>
      <c r="BX19" s="291"/>
      <c r="BY19" s="291"/>
      <c r="BZ19" s="291"/>
      <c r="CA19" s="291"/>
      <c r="CB19" s="291"/>
      <c r="CC19" s="291"/>
      <c r="CD19" s="291"/>
      <c r="CE19" s="291"/>
      <c r="CF19" s="291"/>
      <c r="CG19" s="294"/>
      <c r="CH19" s="294"/>
      <c r="CI19" s="294"/>
      <c r="CJ19" s="294"/>
      <c r="CK19" s="294"/>
      <c r="CL19" s="294"/>
      <c r="CM19" s="294"/>
      <c r="CN19" s="294"/>
      <c r="CO19" s="294"/>
      <c r="CP19" s="294"/>
      <c r="CQ19" s="294"/>
      <c r="CR19" s="294"/>
    </row>
    <row r="20" spans="1:96" s="67" customFormat="1" ht="15">
      <c r="A20" s="138">
        <v>11</v>
      </c>
      <c r="B20" s="139"/>
      <c r="C20" s="800"/>
      <c r="D20" s="800" t="s">
        <v>552</v>
      </c>
      <c r="E20" s="139"/>
      <c r="F20" s="141"/>
      <c r="G20" s="142"/>
      <c r="H20" s="142"/>
      <c r="I20" s="142"/>
      <c r="J20" s="142"/>
      <c r="K20" s="143"/>
      <c r="L20" s="82">
        <v>40330</v>
      </c>
      <c r="M20" s="83">
        <v>40575</v>
      </c>
      <c r="N20" s="77">
        <f t="shared" si="0"/>
        <v>39356</v>
      </c>
      <c r="O20" s="78">
        <f t="shared" si="1"/>
        <v>39356</v>
      </c>
      <c r="P20" s="78">
        <f t="shared" si="2"/>
        <v>39356</v>
      </c>
      <c r="Q20" s="78">
        <f t="shared" si="3"/>
        <v>39356</v>
      </c>
      <c r="R20" s="78">
        <f t="shared" si="4"/>
        <v>39356</v>
      </c>
      <c r="S20" s="221"/>
      <c r="T20" s="218"/>
      <c r="U20" s="218"/>
      <c r="V20" s="218"/>
      <c r="W20" s="218"/>
      <c r="X20" s="219"/>
      <c r="Y20" s="802">
        <v>100</v>
      </c>
      <c r="Z20" s="220"/>
      <c r="AA20" s="220"/>
      <c r="AB20" s="220"/>
      <c r="AC20" s="220"/>
      <c r="AD20" s="220"/>
      <c r="AE20" s="220"/>
      <c r="AF20" s="220"/>
      <c r="AG20" s="220"/>
      <c r="AH20" s="220"/>
      <c r="AI20" s="220"/>
      <c r="AJ20" s="220"/>
      <c r="AK20" s="220"/>
      <c r="AL20" s="220"/>
      <c r="AM20" s="220"/>
      <c r="AN20" s="220"/>
      <c r="AO20" s="220"/>
      <c r="AP20" s="220"/>
      <c r="AQ20" s="220"/>
      <c r="AR20" s="220"/>
      <c r="AS20" s="308">
        <v>0.2</v>
      </c>
      <c r="AT20" s="309">
        <v>0.2</v>
      </c>
      <c r="AU20" s="69"/>
      <c r="AV20" s="67">
        <v>8</v>
      </c>
      <c r="AW20" s="291"/>
      <c r="AX20" s="291"/>
      <c r="AY20" s="291"/>
      <c r="AZ20" s="291"/>
      <c r="BA20" s="291"/>
      <c r="BB20" s="291"/>
      <c r="BC20" s="291"/>
      <c r="BD20" s="291"/>
      <c r="BE20" s="291"/>
      <c r="BF20" s="291"/>
      <c r="BG20" s="291"/>
      <c r="BH20" s="291"/>
      <c r="BI20" s="294"/>
      <c r="BJ20" s="294"/>
      <c r="BK20" s="294"/>
      <c r="BL20" s="294"/>
      <c r="BM20" s="294"/>
      <c r="BN20" s="294"/>
      <c r="BO20" s="294"/>
      <c r="BP20" s="294"/>
      <c r="BQ20" s="294"/>
      <c r="BR20" s="294"/>
      <c r="BS20" s="294"/>
      <c r="BT20" s="294"/>
      <c r="BU20" s="291"/>
      <c r="BV20" s="291"/>
      <c r="BW20" s="291"/>
      <c r="BX20" s="291"/>
      <c r="BY20" s="291"/>
      <c r="BZ20" s="291"/>
      <c r="CA20" s="291"/>
      <c r="CB20" s="291"/>
      <c r="CC20" s="291"/>
      <c r="CD20" s="291"/>
      <c r="CE20" s="291"/>
      <c r="CF20" s="291"/>
      <c r="CG20" s="294"/>
      <c r="CH20" s="294"/>
      <c r="CI20" s="294"/>
      <c r="CJ20" s="294"/>
      <c r="CK20" s="294"/>
      <c r="CL20" s="294"/>
      <c r="CM20" s="294"/>
      <c r="CN20" s="294"/>
      <c r="CO20" s="294"/>
      <c r="CP20" s="294"/>
      <c r="CQ20" s="294"/>
      <c r="CR20" s="294"/>
    </row>
    <row r="21" spans="1:96" s="67" customFormat="1" ht="15">
      <c r="A21" s="138">
        <v>12</v>
      </c>
      <c r="B21" s="145"/>
      <c r="C21" s="800"/>
      <c r="D21" s="800" t="s">
        <v>553</v>
      </c>
      <c r="E21" s="139" t="s">
        <v>260</v>
      </c>
      <c r="F21" s="141"/>
      <c r="G21" s="142"/>
      <c r="H21" s="142"/>
      <c r="I21" s="142"/>
      <c r="J21" s="142"/>
      <c r="K21" s="143"/>
      <c r="L21" s="82">
        <v>40330</v>
      </c>
      <c r="M21" s="83">
        <v>40575</v>
      </c>
      <c r="N21" s="77">
        <f t="shared" si="0"/>
        <v>39356</v>
      </c>
      <c r="O21" s="78">
        <f t="shared" si="1"/>
        <v>39356</v>
      </c>
      <c r="P21" s="78">
        <f t="shared" si="2"/>
        <v>39356</v>
      </c>
      <c r="Q21" s="78">
        <f t="shared" si="3"/>
        <v>39356</v>
      </c>
      <c r="R21" s="78">
        <f t="shared" si="4"/>
        <v>39356</v>
      </c>
      <c r="S21" s="221"/>
      <c r="T21" s="218"/>
      <c r="U21" s="218"/>
      <c r="V21" s="218"/>
      <c r="W21" s="218"/>
      <c r="X21" s="219"/>
      <c r="Y21" s="802">
        <v>100</v>
      </c>
      <c r="Z21" s="220"/>
      <c r="AA21" s="220"/>
      <c r="AB21" s="220"/>
      <c r="AC21" s="220"/>
      <c r="AD21" s="220"/>
      <c r="AE21" s="220"/>
      <c r="AF21" s="220"/>
      <c r="AG21" s="220"/>
      <c r="AH21" s="220"/>
      <c r="AI21" s="220"/>
      <c r="AJ21" s="220"/>
      <c r="AK21" s="220"/>
      <c r="AL21" s="220"/>
      <c r="AM21" s="220"/>
      <c r="AN21" s="220"/>
      <c r="AO21" s="220"/>
      <c r="AP21" s="220"/>
      <c r="AQ21" s="220"/>
      <c r="AR21" s="220"/>
      <c r="AS21" s="308">
        <v>0.2</v>
      </c>
      <c r="AT21" s="309">
        <v>0.2</v>
      </c>
      <c r="AU21" s="69"/>
      <c r="AV21" s="67">
        <v>8</v>
      </c>
      <c r="AW21" s="291"/>
      <c r="AX21" s="291"/>
      <c r="AY21" s="291"/>
      <c r="AZ21" s="291"/>
      <c r="BA21" s="291"/>
      <c r="BB21" s="291"/>
      <c r="BC21" s="291"/>
      <c r="BD21" s="291"/>
      <c r="BE21" s="291"/>
      <c r="BF21" s="291"/>
      <c r="BG21" s="291"/>
      <c r="BH21" s="291"/>
      <c r="BI21" s="294"/>
      <c r="BJ21" s="294"/>
      <c r="BK21" s="294"/>
      <c r="BL21" s="294"/>
      <c r="BM21" s="294"/>
      <c r="BN21" s="294"/>
      <c r="BO21" s="294"/>
      <c r="BP21" s="294"/>
      <c r="BQ21" s="294"/>
      <c r="BR21" s="294"/>
      <c r="BS21" s="294"/>
      <c r="BT21" s="294"/>
      <c r="BU21" s="291"/>
      <c r="BV21" s="291"/>
      <c r="BW21" s="291"/>
      <c r="BX21" s="291"/>
      <c r="BY21" s="291"/>
      <c r="BZ21" s="291"/>
      <c r="CA21" s="291"/>
      <c r="CB21" s="291"/>
      <c r="CC21" s="291"/>
      <c r="CD21" s="291"/>
      <c r="CE21" s="291"/>
      <c r="CF21" s="291"/>
      <c r="CG21" s="294"/>
      <c r="CH21" s="294"/>
      <c r="CI21" s="294"/>
      <c r="CJ21" s="294"/>
      <c r="CK21" s="294"/>
      <c r="CL21" s="294"/>
      <c r="CM21" s="294"/>
      <c r="CN21" s="294"/>
      <c r="CO21" s="294"/>
      <c r="CP21" s="294"/>
      <c r="CQ21" s="294"/>
      <c r="CR21" s="294"/>
    </row>
    <row r="22" spans="1:96" s="67" customFormat="1" ht="15">
      <c r="A22" s="138">
        <v>13</v>
      </c>
      <c r="B22" s="145"/>
      <c r="C22" s="800"/>
      <c r="D22" s="800" t="s">
        <v>554</v>
      </c>
      <c r="E22" s="139" t="s">
        <v>561</v>
      </c>
      <c r="F22" s="141"/>
      <c r="G22" s="142"/>
      <c r="H22" s="142"/>
      <c r="I22" s="142"/>
      <c r="J22" s="142"/>
      <c r="K22" s="143"/>
      <c r="L22" s="82">
        <v>40330</v>
      </c>
      <c r="M22" s="83">
        <v>40575</v>
      </c>
      <c r="N22" s="77">
        <f t="shared" si="0"/>
        <v>39356</v>
      </c>
      <c r="O22" s="78">
        <f t="shared" si="1"/>
        <v>39356</v>
      </c>
      <c r="P22" s="78">
        <f t="shared" si="2"/>
        <v>39356</v>
      </c>
      <c r="Q22" s="78">
        <f t="shared" si="3"/>
        <v>39356</v>
      </c>
      <c r="R22" s="78">
        <f t="shared" si="4"/>
        <v>39356</v>
      </c>
      <c r="S22" s="221"/>
      <c r="T22" s="218"/>
      <c r="U22" s="218"/>
      <c r="V22" s="218"/>
      <c r="W22" s="218"/>
      <c r="X22" s="219"/>
      <c r="Y22" s="802">
        <v>200</v>
      </c>
      <c r="Z22" s="220"/>
      <c r="AA22" s="220"/>
      <c r="AB22" s="220"/>
      <c r="AC22" s="220"/>
      <c r="AD22" s="220"/>
      <c r="AE22" s="220"/>
      <c r="AF22" s="220"/>
      <c r="AG22" s="220"/>
      <c r="AH22" s="220"/>
      <c r="AI22" s="220"/>
      <c r="AJ22" s="220"/>
      <c r="AK22" s="220"/>
      <c r="AL22" s="220"/>
      <c r="AM22" s="220"/>
      <c r="AN22" s="220"/>
      <c r="AO22" s="220"/>
      <c r="AP22" s="220"/>
      <c r="AQ22" s="220"/>
      <c r="AR22" s="220"/>
      <c r="AS22" s="308">
        <v>0.2</v>
      </c>
      <c r="AT22" s="309">
        <v>0.2</v>
      </c>
      <c r="AU22" s="69"/>
      <c r="AV22" s="67">
        <v>8</v>
      </c>
      <c r="AW22" s="291"/>
      <c r="AX22" s="291"/>
      <c r="AY22" s="291"/>
      <c r="AZ22" s="291"/>
      <c r="BA22" s="291"/>
      <c r="BB22" s="291"/>
      <c r="BC22" s="291"/>
      <c r="BD22" s="291"/>
      <c r="BE22" s="291"/>
      <c r="BF22" s="291"/>
      <c r="BG22" s="291"/>
      <c r="BH22" s="291"/>
      <c r="BI22" s="294"/>
      <c r="BJ22" s="294"/>
      <c r="BK22" s="294"/>
      <c r="BL22" s="294"/>
      <c r="BM22" s="294"/>
      <c r="BN22" s="294"/>
      <c r="BO22" s="294"/>
      <c r="BP22" s="294"/>
      <c r="BQ22" s="294"/>
      <c r="BR22" s="294"/>
      <c r="BS22" s="294"/>
      <c r="BT22" s="294"/>
      <c r="BU22" s="291"/>
      <c r="BV22" s="291"/>
      <c r="BW22" s="291"/>
      <c r="BX22" s="291"/>
      <c r="BY22" s="291"/>
      <c r="BZ22" s="291"/>
      <c r="CA22" s="291"/>
      <c r="CB22" s="291"/>
      <c r="CC22" s="291"/>
      <c r="CD22" s="291"/>
      <c r="CE22" s="291"/>
      <c r="CF22" s="291"/>
      <c r="CG22" s="294"/>
      <c r="CH22" s="294"/>
      <c r="CI22" s="294"/>
      <c r="CJ22" s="294"/>
      <c r="CK22" s="294"/>
      <c r="CL22" s="294"/>
      <c r="CM22" s="294"/>
      <c r="CN22" s="294"/>
      <c r="CO22" s="294"/>
      <c r="CP22" s="294"/>
      <c r="CQ22" s="294"/>
      <c r="CR22" s="294"/>
    </row>
    <row r="23" spans="1:96" s="67" customFormat="1" ht="15">
      <c r="A23" s="138">
        <v>14</v>
      </c>
      <c r="B23" s="145"/>
      <c r="C23" s="800"/>
      <c r="D23" s="800" t="s">
        <v>555</v>
      </c>
      <c r="E23" s="139" t="s">
        <v>260</v>
      </c>
      <c r="F23" s="141"/>
      <c r="G23" s="144"/>
      <c r="H23" s="144"/>
      <c r="I23" s="144"/>
      <c r="J23" s="144"/>
      <c r="K23" s="143"/>
      <c r="L23" s="82">
        <v>40330</v>
      </c>
      <c r="M23" s="83">
        <v>40575</v>
      </c>
      <c r="N23" s="77">
        <f t="shared" si="0"/>
        <v>39356</v>
      </c>
      <c r="O23" s="78">
        <f t="shared" si="1"/>
        <v>39356</v>
      </c>
      <c r="P23" s="78">
        <f t="shared" si="2"/>
        <v>39356</v>
      </c>
      <c r="Q23" s="78">
        <f t="shared" si="3"/>
        <v>39356</v>
      </c>
      <c r="R23" s="78">
        <f t="shared" si="4"/>
        <v>39356</v>
      </c>
      <c r="S23" s="221"/>
      <c r="T23" s="218"/>
      <c r="U23" s="218"/>
      <c r="V23" s="218"/>
      <c r="W23" s="218"/>
      <c r="X23" s="219"/>
      <c r="Y23" s="802">
        <v>100</v>
      </c>
      <c r="Z23" s="220"/>
      <c r="AA23" s="220"/>
      <c r="AB23" s="220"/>
      <c r="AC23" s="220"/>
      <c r="AD23" s="220"/>
      <c r="AE23" s="220"/>
      <c r="AF23" s="220"/>
      <c r="AG23" s="220"/>
      <c r="AH23" s="220"/>
      <c r="AI23" s="220"/>
      <c r="AJ23" s="220"/>
      <c r="AK23" s="220"/>
      <c r="AL23" s="220"/>
      <c r="AM23" s="220"/>
      <c r="AN23" s="220"/>
      <c r="AO23" s="220"/>
      <c r="AP23" s="220"/>
      <c r="AQ23" s="220"/>
      <c r="AR23" s="220"/>
      <c r="AS23" s="308">
        <v>0.2</v>
      </c>
      <c r="AT23" s="309">
        <v>0.2</v>
      </c>
      <c r="AU23" s="69"/>
      <c r="AV23" s="67">
        <v>8</v>
      </c>
      <c r="AW23" s="291"/>
      <c r="AX23" s="291"/>
      <c r="AY23" s="291"/>
      <c r="AZ23" s="291"/>
      <c r="BA23" s="291"/>
      <c r="BB23" s="291"/>
      <c r="BC23" s="291"/>
      <c r="BD23" s="291"/>
      <c r="BE23" s="291"/>
      <c r="BF23" s="291"/>
      <c r="BG23" s="291"/>
      <c r="BH23" s="291"/>
      <c r="BI23" s="294"/>
      <c r="BJ23" s="294"/>
      <c r="BK23" s="294"/>
      <c r="BL23" s="294"/>
      <c r="BM23" s="294"/>
      <c r="BN23" s="294"/>
      <c r="BO23" s="294"/>
      <c r="BP23" s="294"/>
      <c r="BQ23" s="294"/>
      <c r="BR23" s="294"/>
      <c r="BS23" s="294"/>
      <c r="BT23" s="294"/>
      <c r="BU23" s="291"/>
      <c r="BV23" s="291"/>
      <c r="BW23" s="291"/>
      <c r="BX23" s="291"/>
      <c r="BY23" s="291"/>
      <c r="BZ23" s="291"/>
      <c r="CA23" s="291"/>
      <c r="CB23" s="291"/>
      <c r="CC23" s="291"/>
      <c r="CD23" s="291"/>
      <c r="CE23" s="291"/>
      <c r="CF23" s="291"/>
      <c r="CG23" s="294"/>
      <c r="CH23" s="294"/>
      <c r="CI23" s="294"/>
      <c r="CJ23" s="294"/>
      <c r="CK23" s="294"/>
      <c r="CL23" s="294"/>
      <c r="CM23" s="294"/>
      <c r="CN23" s="294"/>
      <c r="CO23" s="294"/>
      <c r="CP23" s="294"/>
      <c r="CQ23" s="294"/>
      <c r="CR23" s="294"/>
    </row>
    <row r="24" spans="1:96" s="67" customFormat="1" ht="15">
      <c r="A24" s="138">
        <v>15</v>
      </c>
      <c r="B24" s="145"/>
      <c r="C24" s="800"/>
      <c r="D24" s="800" t="s">
        <v>556</v>
      </c>
      <c r="E24" s="139" t="s">
        <v>260</v>
      </c>
      <c r="F24" s="141"/>
      <c r="G24" s="142"/>
      <c r="H24" s="142"/>
      <c r="I24" s="142"/>
      <c r="J24" s="142"/>
      <c r="K24" s="143"/>
      <c r="L24" s="82">
        <v>40330</v>
      </c>
      <c r="M24" s="83">
        <v>40575</v>
      </c>
      <c r="N24" s="77">
        <f t="shared" si="0"/>
        <v>39356</v>
      </c>
      <c r="O24" s="78">
        <f t="shared" si="1"/>
        <v>39356</v>
      </c>
      <c r="P24" s="78">
        <f t="shared" si="2"/>
        <v>39356</v>
      </c>
      <c r="Q24" s="78">
        <f t="shared" si="3"/>
        <v>39356</v>
      </c>
      <c r="R24" s="78">
        <f t="shared" si="4"/>
        <v>39356</v>
      </c>
      <c r="S24" s="221"/>
      <c r="T24" s="218"/>
      <c r="U24" s="218"/>
      <c r="V24" s="218"/>
      <c r="W24" s="218"/>
      <c r="X24" s="219"/>
      <c r="Y24" s="802">
        <v>100</v>
      </c>
      <c r="Z24" s="220"/>
      <c r="AA24" s="220"/>
      <c r="AB24" s="220"/>
      <c r="AC24" s="220"/>
      <c r="AD24" s="220"/>
      <c r="AE24" s="220"/>
      <c r="AF24" s="220"/>
      <c r="AG24" s="220"/>
      <c r="AH24" s="220"/>
      <c r="AI24" s="220"/>
      <c r="AJ24" s="220"/>
      <c r="AK24" s="220"/>
      <c r="AL24" s="220"/>
      <c r="AM24" s="220"/>
      <c r="AN24" s="220"/>
      <c r="AO24" s="220"/>
      <c r="AP24" s="220"/>
      <c r="AQ24" s="220"/>
      <c r="AR24" s="220"/>
      <c r="AS24" s="308">
        <v>0.2</v>
      </c>
      <c r="AT24" s="309">
        <v>0.2</v>
      </c>
      <c r="AU24" s="69"/>
      <c r="AV24" s="67">
        <v>8</v>
      </c>
      <c r="AW24" s="291"/>
      <c r="AX24" s="291"/>
      <c r="AY24" s="291"/>
      <c r="AZ24" s="291"/>
      <c r="BA24" s="291"/>
      <c r="BB24" s="291"/>
      <c r="BC24" s="291"/>
      <c r="BD24" s="291"/>
      <c r="BE24" s="291"/>
      <c r="BF24" s="291"/>
      <c r="BG24" s="291"/>
      <c r="BH24" s="291"/>
      <c r="BI24" s="294"/>
      <c r="BJ24" s="294"/>
      <c r="BK24" s="294"/>
      <c r="BL24" s="294"/>
      <c r="BM24" s="294"/>
      <c r="BN24" s="294"/>
      <c r="BO24" s="294"/>
      <c r="BP24" s="294"/>
      <c r="BQ24" s="294"/>
      <c r="BR24" s="294"/>
      <c r="BS24" s="294"/>
      <c r="BT24" s="294"/>
      <c r="BU24" s="291"/>
      <c r="BV24" s="291"/>
      <c r="BW24" s="291"/>
      <c r="BX24" s="291"/>
      <c r="BY24" s="291"/>
      <c r="BZ24" s="291"/>
      <c r="CA24" s="291"/>
      <c r="CB24" s="291"/>
      <c r="CC24" s="291"/>
      <c r="CD24" s="291"/>
      <c r="CE24" s="291"/>
      <c r="CF24" s="291"/>
      <c r="CG24" s="294"/>
      <c r="CH24" s="294"/>
      <c r="CI24" s="294"/>
      <c r="CJ24" s="294"/>
      <c r="CK24" s="294"/>
      <c r="CL24" s="294"/>
      <c r="CM24" s="294"/>
      <c r="CN24" s="294"/>
      <c r="CO24" s="294"/>
      <c r="CP24" s="294"/>
      <c r="CQ24" s="294"/>
      <c r="CR24" s="294"/>
    </row>
    <row r="25" spans="1:96" s="67" customFormat="1" ht="15">
      <c r="A25" s="138">
        <v>16</v>
      </c>
      <c r="B25" s="145"/>
      <c r="C25" s="800"/>
      <c r="D25" s="800" t="s">
        <v>557</v>
      </c>
      <c r="E25" s="139" t="s">
        <v>260</v>
      </c>
      <c r="F25" s="141"/>
      <c r="G25" s="142"/>
      <c r="H25" s="142"/>
      <c r="I25" s="142"/>
      <c r="J25" s="142"/>
      <c r="K25" s="143"/>
      <c r="L25" s="82">
        <v>40330</v>
      </c>
      <c r="M25" s="83">
        <v>40575</v>
      </c>
      <c r="N25" s="77">
        <f t="shared" si="0"/>
        <v>39356</v>
      </c>
      <c r="O25" s="78">
        <f t="shared" si="1"/>
        <v>39356</v>
      </c>
      <c r="P25" s="78">
        <f t="shared" si="2"/>
        <v>39356</v>
      </c>
      <c r="Q25" s="78">
        <f t="shared" si="3"/>
        <v>39356</v>
      </c>
      <c r="R25" s="78">
        <f t="shared" si="4"/>
        <v>39356</v>
      </c>
      <c r="S25" s="221"/>
      <c r="T25" s="218"/>
      <c r="U25" s="218"/>
      <c r="V25" s="218"/>
      <c r="W25" s="218"/>
      <c r="X25" s="219"/>
      <c r="Y25" s="802">
        <v>100</v>
      </c>
      <c r="Z25" s="220"/>
      <c r="AA25" s="220"/>
      <c r="AB25" s="220"/>
      <c r="AC25" s="220"/>
      <c r="AD25" s="220"/>
      <c r="AE25" s="220"/>
      <c r="AF25" s="220"/>
      <c r="AG25" s="220"/>
      <c r="AH25" s="220"/>
      <c r="AI25" s="220"/>
      <c r="AJ25" s="220"/>
      <c r="AK25" s="220"/>
      <c r="AL25" s="220"/>
      <c r="AM25" s="220"/>
      <c r="AN25" s="220"/>
      <c r="AO25" s="220"/>
      <c r="AP25" s="220"/>
      <c r="AQ25" s="220"/>
      <c r="AR25" s="220"/>
      <c r="AS25" s="308">
        <v>0.2</v>
      </c>
      <c r="AT25" s="309">
        <v>0.2</v>
      </c>
      <c r="AU25" s="69"/>
      <c r="AV25" s="67">
        <v>8</v>
      </c>
      <c r="AW25" s="291"/>
      <c r="AX25" s="291"/>
      <c r="AY25" s="291"/>
      <c r="AZ25" s="291"/>
      <c r="BA25" s="291"/>
      <c r="BB25" s="291"/>
      <c r="BC25" s="291"/>
      <c r="BD25" s="291"/>
      <c r="BE25" s="291"/>
      <c r="BF25" s="291"/>
      <c r="BG25" s="291"/>
      <c r="BH25" s="291"/>
      <c r="BI25" s="294"/>
      <c r="BJ25" s="294"/>
      <c r="BK25" s="294"/>
      <c r="BL25" s="294"/>
      <c r="BM25" s="294"/>
      <c r="BN25" s="294"/>
      <c r="BO25" s="294"/>
      <c r="BP25" s="294"/>
      <c r="BQ25" s="294"/>
      <c r="BR25" s="294"/>
      <c r="BS25" s="294"/>
      <c r="BT25" s="294"/>
      <c r="BU25" s="291"/>
      <c r="BV25" s="291"/>
      <c r="BW25" s="291"/>
      <c r="BX25" s="291"/>
      <c r="BY25" s="291"/>
      <c r="BZ25" s="291"/>
      <c r="CA25" s="291"/>
      <c r="CB25" s="291"/>
      <c r="CC25" s="291"/>
      <c r="CD25" s="291"/>
      <c r="CE25" s="291"/>
      <c r="CF25" s="291"/>
      <c r="CG25" s="294"/>
      <c r="CH25" s="294"/>
      <c r="CI25" s="294"/>
      <c r="CJ25" s="294"/>
      <c r="CK25" s="294"/>
      <c r="CL25" s="294"/>
      <c r="CM25" s="294"/>
      <c r="CN25" s="294"/>
      <c r="CO25" s="294"/>
      <c r="CP25" s="294"/>
      <c r="CQ25" s="294"/>
      <c r="CR25" s="294"/>
    </row>
    <row r="26" spans="1:96" s="67" customFormat="1" ht="15">
      <c r="A26" s="138">
        <v>17</v>
      </c>
      <c r="B26" s="145"/>
      <c r="C26" s="801"/>
      <c r="D26" s="800" t="s">
        <v>558</v>
      </c>
      <c r="E26" s="139" t="s">
        <v>260</v>
      </c>
      <c r="F26" s="141"/>
      <c r="G26" s="142"/>
      <c r="H26" s="142"/>
      <c r="I26" s="142"/>
      <c r="J26" s="142"/>
      <c r="K26" s="143"/>
      <c r="L26" s="82">
        <v>40330</v>
      </c>
      <c r="M26" s="83">
        <v>40575</v>
      </c>
      <c r="N26" s="77">
        <f t="shared" si="0"/>
        <v>39356</v>
      </c>
      <c r="O26" s="78">
        <f t="shared" si="1"/>
        <v>39356</v>
      </c>
      <c r="P26" s="78">
        <f t="shared" si="2"/>
        <v>39356</v>
      </c>
      <c r="Q26" s="78">
        <f t="shared" si="3"/>
        <v>39356</v>
      </c>
      <c r="R26" s="78">
        <f t="shared" si="4"/>
        <v>39356</v>
      </c>
      <c r="S26" s="221"/>
      <c r="T26" s="218"/>
      <c r="U26" s="218"/>
      <c r="V26" s="218"/>
      <c r="W26" s="218"/>
      <c r="X26" s="219"/>
      <c r="Y26" s="802">
        <v>100</v>
      </c>
      <c r="Z26" s="220"/>
      <c r="AA26" s="220"/>
      <c r="AB26" s="220"/>
      <c r="AC26" s="220"/>
      <c r="AD26" s="220"/>
      <c r="AE26" s="220"/>
      <c r="AF26" s="220"/>
      <c r="AG26" s="220"/>
      <c r="AH26" s="220"/>
      <c r="AI26" s="220"/>
      <c r="AJ26" s="220"/>
      <c r="AK26" s="220"/>
      <c r="AL26" s="220"/>
      <c r="AM26" s="220"/>
      <c r="AN26" s="220"/>
      <c r="AO26" s="220"/>
      <c r="AP26" s="220"/>
      <c r="AQ26" s="220"/>
      <c r="AR26" s="220"/>
      <c r="AS26" s="308">
        <v>0.2</v>
      </c>
      <c r="AT26" s="309">
        <v>0.2</v>
      </c>
      <c r="AU26" s="69"/>
      <c r="AV26" s="67">
        <v>8</v>
      </c>
      <c r="AW26" s="291"/>
      <c r="AX26" s="291"/>
      <c r="AY26" s="291"/>
      <c r="AZ26" s="291"/>
      <c r="BA26" s="291"/>
      <c r="BB26" s="291"/>
      <c r="BC26" s="291"/>
      <c r="BD26" s="291"/>
      <c r="BE26" s="291"/>
      <c r="BF26" s="291"/>
      <c r="BG26" s="291"/>
      <c r="BH26" s="291"/>
      <c r="BI26" s="294"/>
      <c r="BJ26" s="294"/>
      <c r="BK26" s="294"/>
      <c r="BL26" s="294"/>
      <c r="BM26" s="294"/>
      <c r="BN26" s="294"/>
      <c r="BO26" s="294"/>
      <c r="BP26" s="294"/>
      <c r="BQ26" s="294"/>
      <c r="BR26" s="294"/>
      <c r="BS26" s="294"/>
      <c r="BT26" s="294"/>
      <c r="BU26" s="291"/>
      <c r="BV26" s="291"/>
      <c r="BW26" s="291"/>
      <c r="BX26" s="291"/>
      <c r="BY26" s="291"/>
      <c r="BZ26" s="291"/>
      <c r="CA26" s="291"/>
      <c r="CB26" s="291"/>
      <c r="CC26" s="291"/>
      <c r="CD26" s="291"/>
      <c r="CE26" s="291"/>
      <c r="CF26" s="291"/>
      <c r="CG26" s="294"/>
      <c r="CH26" s="294"/>
      <c r="CI26" s="294"/>
      <c r="CJ26" s="294"/>
      <c r="CK26" s="294"/>
      <c r="CL26" s="294"/>
      <c r="CM26" s="294"/>
      <c r="CN26" s="294"/>
      <c r="CO26" s="294"/>
      <c r="CP26" s="294"/>
      <c r="CQ26" s="294"/>
      <c r="CR26" s="294"/>
    </row>
    <row r="27" spans="1:96" s="67" customFormat="1" ht="15">
      <c r="A27" s="138">
        <v>18</v>
      </c>
      <c r="B27" s="145"/>
      <c r="C27" s="801"/>
      <c r="D27" s="139" t="s">
        <v>563</v>
      </c>
      <c r="E27" s="139" t="s">
        <v>260</v>
      </c>
      <c r="F27" s="141"/>
      <c r="G27" s="142"/>
      <c r="H27" s="142"/>
      <c r="I27" s="142"/>
      <c r="J27" s="142"/>
      <c r="K27" s="143"/>
      <c r="L27" s="82">
        <v>40575</v>
      </c>
      <c r="M27" s="83">
        <v>40575</v>
      </c>
      <c r="N27" s="77">
        <f t="shared" si="0"/>
        <v>39356</v>
      </c>
      <c r="O27" s="78">
        <f t="shared" si="1"/>
        <v>39356</v>
      </c>
      <c r="P27" s="78">
        <f t="shared" si="2"/>
        <v>39356</v>
      </c>
      <c r="Q27" s="78">
        <f t="shared" si="3"/>
        <v>39356</v>
      </c>
      <c r="R27" s="78">
        <f t="shared" si="4"/>
        <v>39356</v>
      </c>
      <c r="S27" s="221"/>
      <c r="T27" s="218"/>
      <c r="U27" s="218"/>
      <c r="V27" s="218"/>
      <c r="W27" s="218"/>
      <c r="X27" s="219"/>
      <c r="Y27" s="802">
        <v>100</v>
      </c>
      <c r="Z27" s="220"/>
      <c r="AA27" s="220"/>
      <c r="AB27" s="220"/>
      <c r="AC27" s="220"/>
      <c r="AD27" s="220"/>
      <c r="AE27" s="220"/>
      <c r="AF27" s="220"/>
      <c r="AG27" s="220"/>
      <c r="AH27" s="220"/>
      <c r="AI27" s="220"/>
      <c r="AJ27" s="220"/>
      <c r="AK27" s="220"/>
      <c r="AL27" s="220"/>
      <c r="AM27" s="220"/>
      <c r="AN27" s="220"/>
      <c r="AO27" s="220"/>
      <c r="AP27" s="220"/>
      <c r="AQ27" s="220"/>
      <c r="AR27" s="220"/>
      <c r="AS27" s="308">
        <v>0.2</v>
      </c>
      <c r="AT27" s="309">
        <v>0.2</v>
      </c>
      <c r="AU27" s="69"/>
      <c r="AV27" s="67">
        <v>8</v>
      </c>
      <c r="AW27" s="291"/>
      <c r="AX27" s="291"/>
      <c r="AY27" s="291"/>
      <c r="AZ27" s="291"/>
      <c r="BA27" s="291"/>
      <c r="BB27" s="291"/>
      <c r="BC27" s="291"/>
      <c r="BD27" s="291"/>
      <c r="BE27" s="291"/>
      <c r="BF27" s="291"/>
      <c r="BG27" s="291"/>
      <c r="BH27" s="291"/>
      <c r="BI27" s="294"/>
      <c r="BJ27" s="294"/>
      <c r="BK27" s="294"/>
      <c r="BL27" s="294"/>
      <c r="BM27" s="294"/>
      <c r="BN27" s="294"/>
      <c r="BO27" s="294"/>
      <c r="BP27" s="294"/>
      <c r="BQ27" s="294"/>
      <c r="BR27" s="294"/>
      <c r="BS27" s="294"/>
      <c r="BT27" s="294"/>
      <c r="BU27" s="291"/>
      <c r="BV27" s="291"/>
      <c r="BW27" s="291"/>
      <c r="BX27" s="291"/>
      <c r="BY27" s="291"/>
      <c r="BZ27" s="291"/>
      <c r="CA27" s="291"/>
      <c r="CB27" s="291"/>
      <c r="CC27" s="291"/>
      <c r="CD27" s="291"/>
      <c r="CE27" s="291"/>
      <c r="CF27" s="291"/>
      <c r="CG27" s="294"/>
      <c r="CH27" s="294"/>
      <c r="CI27" s="294"/>
      <c r="CJ27" s="294"/>
      <c r="CK27" s="294"/>
      <c r="CL27" s="294"/>
      <c r="CM27" s="294"/>
      <c r="CN27" s="294"/>
      <c r="CO27" s="294"/>
      <c r="CP27" s="294"/>
      <c r="CQ27" s="294"/>
      <c r="CR27" s="294"/>
    </row>
    <row r="28" spans="1:96" s="67" customFormat="1" ht="15">
      <c r="A28" s="138">
        <v>19</v>
      </c>
      <c r="B28" s="145"/>
      <c r="D28" s="139" t="s">
        <v>559</v>
      </c>
      <c r="E28" s="139" t="s">
        <v>260</v>
      </c>
      <c r="F28" s="141"/>
      <c r="G28" s="142"/>
      <c r="H28" s="142"/>
      <c r="I28" s="142"/>
      <c r="J28" s="142"/>
      <c r="K28" s="143"/>
      <c r="L28" s="82">
        <v>40575</v>
      </c>
      <c r="M28" s="83">
        <v>40575</v>
      </c>
      <c r="N28" s="77">
        <f t="shared" si="0"/>
        <v>39356</v>
      </c>
      <c r="O28" s="78">
        <f t="shared" si="1"/>
        <v>39356</v>
      </c>
      <c r="P28" s="78">
        <f t="shared" si="2"/>
        <v>39356</v>
      </c>
      <c r="Q28" s="78">
        <f t="shared" si="3"/>
        <v>39356</v>
      </c>
      <c r="R28" s="78">
        <f t="shared" si="4"/>
        <v>39356</v>
      </c>
      <c r="S28" s="221"/>
      <c r="T28" s="218"/>
      <c r="U28" s="218"/>
      <c r="V28" s="218"/>
      <c r="W28" s="218"/>
      <c r="X28" s="219"/>
      <c r="Y28" s="802">
        <v>20</v>
      </c>
      <c r="Z28" s="220"/>
      <c r="AA28" s="220"/>
      <c r="AB28" s="220"/>
      <c r="AC28" s="220"/>
      <c r="AD28" s="220"/>
      <c r="AE28" s="220"/>
      <c r="AF28" s="220"/>
      <c r="AG28" s="220"/>
      <c r="AH28" s="220"/>
      <c r="AI28" s="220"/>
      <c r="AJ28" s="220"/>
      <c r="AK28" s="220"/>
      <c r="AL28" s="220"/>
      <c r="AM28" s="220"/>
      <c r="AN28" s="220"/>
      <c r="AO28" s="220"/>
      <c r="AP28" s="220"/>
      <c r="AQ28" s="220"/>
      <c r="AR28" s="220"/>
      <c r="AS28" s="308">
        <v>0.2</v>
      </c>
      <c r="AT28" s="309">
        <v>0.2</v>
      </c>
      <c r="AU28" s="69"/>
      <c r="AV28" s="67">
        <v>8</v>
      </c>
      <c r="AW28" s="291"/>
      <c r="AX28" s="291"/>
      <c r="AY28" s="291"/>
      <c r="AZ28" s="291"/>
      <c r="BA28" s="291"/>
      <c r="BB28" s="291"/>
      <c r="BC28" s="291"/>
      <c r="BD28" s="291"/>
      <c r="BE28" s="291"/>
      <c r="BF28" s="291"/>
      <c r="BG28" s="291"/>
      <c r="BH28" s="291"/>
      <c r="BI28" s="294"/>
      <c r="BJ28" s="294"/>
      <c r="BK28" s="294"/>
      <c r="BL28" s="294"/>
      <c r="BM28" s="294"/>
      <c r="BN28" s="294"/>
      <c r="BO28" s="294"/>
      <c r="BP28" s="294"/>
      <c r="BQ28" s="294"/>
      <c r="BR28" s="294"/>
      <c r="BS28" s="294"/>
      <c r="BT28" s="294"/>
      <c r="BU28" s="291"/>
      <c r="BV28" s="291"/>
      <c r="BW28" s="291"/>
      <c r="BX28" s="291"/>
      <c r="BY28" s="291"/>
      <c r="BZ28" s="291"/>
      <c r="CA28" s="291"/>
      <c r="CB28" s="291"/>
      <c r="CC28" s="291"/>
      <c r="CD28" s="291"/>
      <c r="CE28" s="291"/>
      <c r="CF28" s="291"/>
      <c r="CG28" s="294"/>
      <c r="CH28" s="294"/>
      <c r="CI28" s="294"/>
      <c r="CJ28" s="294"/>
      <c r="CK28" s="294"/>
      <c r="CL28" s="294"/>
      <c r="CM28" s="294"/>
      <c r="CN28" s="294"/>
      <c r="CO28" s="294"/>
      <c r="CP28" s="294"/>
      <c r="CQ28" s="294"/>
      <c r="CR28" s="294"/>
    </row>
    <row r="29" spans="1:96" s="67" customFormat="1" ht="15">
      <c r="A29" s="138">
        <v>20</v>
      </c>
      <c r="B29" s="145"/>
      <c r="E29" s="139"/>
      <c r="F29" s="141"/>
      <c r="G29" s="142"/>
      <c r="H29" s="142"/>
      <c r="I29" s="142"/>
      <c r="J29" s="142"/>
      <c r="K29" s="143"/>
      <c r="L29" s="82">
        <f aca="true" t="shared" si="5" ref="L29:L37">IF(F29="","",MAX(N29:R29))</f>
      </c>
      <c r="M29" s="83">
        <f aca="true" t="shared" si="6" ref="M29:M37">IF(F29="","",+L29+(F29*7/5))</f>
      </c>
      <c r="N29" s="77">
        <f t="shared" si="0"/>
        <v>39356</v>
      </c>
      <c r="O29" s="78">
        <f t="shared" si="1"/>
        <v>39356</v>
      </c>
      <c r="P29" s="78">
        <f t="shared" si="2"/>
        <v>39356</v>
      </c>
      <c r="Q29" s="78">
        <f t="shared" si="3"/>
        <v>39356</v>
      </c>
      <c r="R29" s="78">
        <f t="shared" si="4"/>
        <v>39356</v>
      </c>
      <c r="S29" s="221"/>
      <c r="T29" s="218"/>
      <c r="U29" s="218"/>
      <c r="V29" s="218"/>
      <c r="W29" s="218"/>
      <c r="X29" s="219"/>
      <c r="Y29" s="802"/>
      <c r="Z29" s="220"/>
      <c r="AA29" s="220"/>
      <c r="AB29" s="220"/>
      <c r="AC29" s="220"/>
      <c r="AD29" s="220"/>
      <c r="AE29" s="220"/>
      <c r="AF29" s="220"/>
      <c r="AG29" s="220"/>
      <c r="AH29" s="220"/>
      <c r="AI29" s="220"/>
      <c r="AJ29" s="220"/>
      <c r="AK29" s="220"/>
      <c r="AL29" s="220"/>
      <c r="AM29" s="220"/>
      <c r="AN29" s="220"/>
      <c r="AO29" s="220"/>
      <c r="AP29" s="220"/>
      <c r="AQ29" s="220"/>
      <c r="AR29" s="220"/>
      <c r="AS29" s="308"/>
      <c r="AT29" s="309"/>
      <c r="AU29" s="69"/>
      <c r="AW29" s="291"/>
      <c r="AX29" s="291"/>
      <c r="AY29" s="291"/>
      <c r="AZ29" s="291"/>
      <c r="BA29" s="291"/>
      <c r="BB29" s="291"/>
      <c r="BC29" s="291"/>
      <c r="BD29" s="291"/>
      <c r="BE29" s="291"/>
      <c r="BF29" s="291"/>
      <c r="BG29" s="291"/>
      <c r="BH29" s="291"/>
      <c r="BI29" s="294"/>
      <c r="BJ29" s="294"/>
      <c r="BK29" s="294"/>
      <c r="BL29" s="294"/>
      <c r="BM29" s="294"/>
      <c r="BN29" s="294"/>
      <c r="BO29" s="294"/>
      <c r="BP29" s="294"/>
      <c r="BQ29" s="294"/>
      <c r="BR29" s="294"/>
      <c r="BS29" s="294"/>
      <c r="BT29" s="294"/>
      <c r="BU29" s="291"/>
      <c r="BV29" s="291"/>
      <c r="BW29" s="291"/>
      <c r="BX29" s="291"/>
      <c r="BY29" s="291"/>
      <c r="BZ29" s="291"/>
      <c r="CA29" s="291"/>
      <c r="CB29" s="291"/>
      <c r="CC29" s="291"/>
      <c r="CD29" s="291"/>
      <c r="CE29" s="291"/>
      <c r="CF29" s="291"/>
      <c r="CG29" s="294"/>
      <c r="CH29" s="294"/>
      <c r="CI29" s="294"/>
      <c r="CJ29" s="294"/>
      <c r="CK29" s="294"/>
      <c r="CL29" s="294"/>
      <c r="CM29" s="294"/>
      <c r="CN29" s="294"/>
      <c r="CO29" s="294"/>
      <c r="CP29" s="294"/>
      <c r="CQ29" s="294"/>
      <c r="CR29" s="294"/>
    </row>
    <row r="30" spans="1:96" s="67" customFormat="1" ht="15">
      <c r="A30" s="138">
        <v>21</v>
      </c>
      <c r="B30" s="139"/>
      <c r="C30" s="799" t="s">
        <v>62</v>
      </c>
      <c r="D30" s="801"/>
      <c r="E30" s="139"/>
      <c r="F30" s="141"/>
      <c r="G30" s="142"/>
      <c r="H30" s="142"/>
      <c r="I30" s="142"/>
      <c r="J30" s="142"/>
      <c r="K30" s="143"/>
      <c r="L30" s="82">
        <f t="shared" si="5"/>
      </c>
      <c r="M30" s="83">
        <f t="shared" si="6"/>
      </c>
      <c r="N30" s="77">
        <f t="shared" si="0"/>
        <v>39356</v>
      </c>
      <c r="O30" s="78">
        <f t="shared" si="1"/>
        <v>39356</v>
      </c>
      <c r="P30" s="78">
        <f t="shared" si="2"/>
        <v>39356</v>
      </c>
      <c r="Q30" s="78">
        <f t="shared" si="3"/>
        <v>39356</v>
      </c>
      <c r="R30" s="78">
        <f t="shared" si="4"/>
        <v>39356</v>
      </c>
      <c r="S30" s="221"/>
      <c r="T30" s="218"/>
      <c r="U30" s="218"/>
      <c r="V30" s="218"/>
      <c r="W30" s="218"/>
      <c r="X30" s="219"/>
      <c r="Y30" s="802"/>
      <c r="Z30" s="220"/>
      <c r="AA30" s="220"/>
      <c r="AB30" s="220"/>
      <c r="AC30" s="220"/>
      <c r="AD30" s="220"/>
      <c r="AE30" s="220"/>
      <c r="AF30" s="220"/>
      <c r="AG30" s="220"/>
      <c r="AH30" s="220"/>
      <c r="AI30" s="220"/>
      <c r="AJ30" s="220"/>
      <c r="AK30" s="220"/>
      <c r="AL30" s="220"/>
      <c r="AM30" s="220"/>
      <c r="AN30" s="220"/>
      <c r="AO30" s="220"/>
      <c r="AP30" s="220"/>
      <c r="AQ30" s="220"/>
      <c r="AR30" s="220"/>
      <c r="AS30" s="308"/>
      <c r="AT30" s="309"/>
      <c r="AU30" s="69"/>
      <c r="AW30" s="291"/>
      <c r="AX30" s="291"/>
      <c r="AY30" s="291"/>
      <c r="AZ30" s="291"/>
      <c r="BA30" s="291"/>
      <c r="BB30" s="291"/>
      <c r="BC30" s="291"/>
      <c r="BD30" s="291"/>
      <c r="BE30" s="291"/>
      <c r="BF30" s="291"/>
      <c r="BG30" s="291"/>
      <c r="BH30" s="291"/>
      <c r="BI30" s="294"/>
      <c r="BJ30" s="294"/>
      <c r="BK30" s="294"/>
      <c r="BL30" s="294"/>
      <c r="BM30" s="294"/>
      <c r="BN30" s="294"/>
      <c r="BO30" s="294"/>
      <c r="BP30" s="294"/>
      <c r="BQ30" s="294"/>
      <c r="BR30" s="294"/>
      <c r="BS30" s="294"/>
      <c r="BT30" s="294"/>
      <c r="BU30" s="291"/>
      <c r="BV30" s="291"/>
      <c r="BW30" s="291"/>
      <c r="BX30" s="291"/>
      <c r="BY30" s="291"/>
      <c r="BZ30" s="291"/>
      <c r="CA30" s="291"/>
      <c r="CB30" s="291"/>
      <c r="CC30" s="291"/>
      <c r="CD30" s="291"/>
      <c r="CE30" s="291"/>
      <c r="CF30" s="291"/>
      <c r="CG30" s="294"/>
      <c r="CH30" s="294"/>
      <c r="CI30" s="294"/>
      <c r="CJ30" s="294"/>
      <c r="CK30" s="294"/>
      <c r="CL30" s="294"/>
      <c r="CM30" s="294"/>
      <c r="CN30" s="294"/>
      <c r="CO30" s="294"/>
      <c r="CP30" s="294"/>
      <c r="CQ30" s="294"/>
      <c r="CR30" s="294"/>
    </row>
    <row r="31" spans="1:96" s="67" customFormat="1" ht="15">
      <c r="A31" s="138">
        <v>22</v>
      </c>
      <c r="B31" s="145"/>
      <c r="C31"/>
      <c r="D31" t="s">
        <v>548</v>
      </c>
      <c r="E31" s="139" t="s">
        <v>565</v>
      </c>
      <c r="F31" s="141"/>
      <c r="G31" s="142"/>
      <c r="H31" s="142"/>
      <c r="I31" s="142"/>
      <c r="J31" s="142"/>
      <c r="K31" s="143"/>
      <c r="L31" s="82">
        <f t="shared" si="5"/>
      </c>
      <c r="M31" s="83">
        <f t="shared" si="6"/>
      </c>
      <c r="N31" s="77">
        <f t="shared" si="0"/>
        <v>39356</v>
      </c>
      <c r="O31" s="78">
        <f t="shared" si="1"/>
        <v>39356</v>
      </c>
      <c r="P31" s="78">
        <f t="shared" si="2"/>
        <v>39356</v>
      </c>
      <c r="Q31" s="78">
        <f t="shared" si="3"/>
        <v>39356</v>
      </c>
      <c r="R31" s="78">
        <f t="shared" si="4"/>
        <v>39356</v>
      </c>
      <c r="S31" s="221"/>
      <c r="T31" s="218"/>
      <c r="U31" s="218"/>
      <c r="V31" s="218"/>
      <c r="W31" s="218"/>
      <c r="X31" s="219"/>
      <c r="Y31" s="802">
        <v>900</v>
      </c>
      <c r="Z31" s="220"/>
      <c r="AA31" s="220"/>
      <c r="AB31" s="220"/>
      <c r="AC31" s="220"/>
      <c r="AD31" s="220"/>
      <c r="AE31" s="220"/>
      <c r="AF31" s="220"/>
      <c r="AG31" s="220"/>
      <c r="AH31" s="220"/>
      <c r="AI31" s="220"/>
      <c r="AJ31" s="220"/>
      <c r="AK31" s="220"/>
      <c r="AL31" s="220"/>
      <c r="AM31" s="220"/>
      <c r="AN31" s="220"/>
      <c r="AO31" s="220"/>
      <c r="AP31" s="220"/>
      <c r="AQ31" s="220"/>
      <c r="AR31" s="220"/>
      <c r="AS31" s="308">
        <v>0.4</v>
      </c>
      <c r="AT31" s="309">
        <v>0.4</v>
      </c>
      <c r="AU31" s="69"/>
      <c r="AV31" s="67">
        <v>8</v>
      </c>
      <c r="AW31" s="291"/>
      <c r="AX31" s="291"/>
      <c r="AY31" s="291"/>
      <c r="AZ31" s="291"/>
      <c r="BA31" s="291"/>
      <c r="BB31" s="291"/>
      <c r="BC31" s="291"/>
      <c r="BD31" s="291"/>
      <c r="BE31" s="291"/>
      <c r="BF31" s="291"/>
      <c r="BG31" s="291"/>
      <c r="BH31" s="291"/>
      <c r="BI31" s="294"/>
      <c r="BJ31" s="294"/>
      <c r="BK31" s="294"/>
      <c r="BL31" s="294"/>
      <c r="BM31" s="294"/>
      <c r="BN31" s="294"/>
      <c r="BO31" s="294"/>
      <c r="BP31" s="294"/>
      <c r="BQ31" s="294"/>
      <c r="BR31" s="294"/>
      <c r="BS31" s="294"/>
      <c r="BT31" s="294"/>
      <c r="BU31" s="291"/>
      <c r="BV31" s="291"/>
      <c r="BW31" s="291"/>
      <c r="BX31" s="291"/>
      <c r="BY31" s="291"/>
      <c r="BZ31" s="291"/>
      <c r="CA31" s="291"/>
      <c r="CB31" s="291"/>
      <c r="CC31" s="291"/>
      <c r="CD31" s="291"/>
      <c r="CE31" s="291"/>
      <c r="CF31" s="291"/>
      <c r="CG31" s="294"/>
      <c r="CH31" s="294"/>
      <c r="CI31" s="294"/>
      <c r="CJ31" s="294"/>
      <c r="CK31" s="294"/>
      <c r="CL31" s="294"/>
      <c r="CM31" s="294"/>
      <c r="CN31" s="294"/>
      <c r="CO31" s="294"/>
      <c r="CP31" s="294"/>
      <c r="CQ31" s="294"/>
      <c r="CR31" s="294"/>
    </row>
    <row r="32" spans="1:96" s="67" customFormat="1" ht="15">
      <c r="A32" s="138">
        <v>23</v>
      </c>
      <c r="B32" s="145"/>
      <c r="C32" s="801"/>
      <c r="D32" s="801"/>
      <c r="E32" s="139"/>
      <c r="F32" s="141"/>
      <c r="G32" s="142"/>
      <c r="H32" s="142"/>
      <c r="I32" s="142"/>
      <c r="J32" s="142"/>
      <c r="K32" s="143"/>
      <c r="L32" s="82">
        <f t="shared" si="5"/>
      </c>
      <c r="M32" s="83">
        <f t="shared" si="6"/>
      </c>
      <c r="N32" s="77">
        <f t="shared" si="0"/>
        <v>39356</v>
      </c>
      <c r="O32" s="78">
        <f t="shared" si="1"/>
        <v>39356</v>
      </c>
      <c r="P32" s="78">
        <f t="shared" si="2"/>
        <v>39356</v>
      </c>
      <c r="Q32" s="78">
        <f t="shared" si="3"/>
        <v>39356</v>
      </c>
      <c r="R32" s="78">
        <f t="shared" si="4"/>
        <v>39356</v>
      </c>
      <c r="S32" s="221"/>
      <c r="T32" s="218"/>
      <c r="U32" s="218"/>
      <c r="V32" s="218"/>
      <c r="W32" s="218"/>
      <c r="X32" s="219"/>
      <c r="Y32" s="802"/>
      <c r="Z32" s="220"/>
      <c r="AA32" s="220"/>
      <c r="AB32" s="220"/>
      <c r="AC32" s="220"/>
      <c r="AD32" s="220"/>
      <c r="AE32" s="220"/>
      <c r="AF32" s="220"/>
      <c r="AG32" s="220"/>
      <c r="AH32" s="220"/>
      <c r="AI32" s="220"/>
      <c r="AJ32" s="220"/>
      <c r="AK32" s="220"/>
      <c r="AL32" s="220"/>
      <c r="AM32" s="220"/>
      <c r="AN32" s="220"/>
      <c r="AO32" s="220"/>
      <c r="AP32" s="220"/>
      <c r="AQ32" s="220"/>
      <c r="AR32" s="220"/>
      <c r="AS32" s="308"/>
      <c r="AT32" s="309"/>
      <c r="AU32" s="69"/>
      <c r="AW32" s="291"/>
      <c r="AX32" s="291"/>
      <c r="AY32" s="291"/>
      <c r="AZ32" s="291"/>
      <c r="BA32" s="291"/>
      <c r="BB32" s="291"/>
      <c r="BC32" s="291"/>
      <c r="BD32" s="291"/>
      <c r="BE32" s="291"/>
      <c r="BF32" s="291"/>
      <c r="BG32" s="291"/>
      <c r="BH32" s="291"/>
      <c r="BI32" s="294"/>
      <c r="BJ32" s="294"/>
      <c r="BK32" s="294"/>
      <c r="BL32" s="294"/>
      <c r="BM32" s="294"/>
      <c r="BN32" s="294"/>
      <c r="BO32" s="294"/>
      <c r="BP32" s="294"/>
      <c r="BQ32" s="294"/>
      <c r="BR32" s="294"/>
      <c r="BS32" s="294"/>
      <c r="BT32" s="294"/>
      <c r="BU32" s="291"/>
      <c r="BV32" s="291"/>
      <c r="BW32" s="291"/>
      <c r="BX32" s="291"/>
      <c r="BY32" s="291"/>
      <c r="BZ32" s="291"/>
      <c r="CA32" s="291"/>
      <c r="CB32" s="291"/>
      <c r="CC32" s="291"/>
      <c r="CD32" s="291"/>
      <c r="CE32" s="291"/>
      <c r="CF32" s="291"/>
      <c r="CG32" s="294"/>
      <c r="CH32" s="294"/>
      <c r="CI32" s="294"/>
      <c r="CJ32" s="294"/>
      <c r="CK32" s="294"/>
      <c r="CL32" s="294"/>
      <c r="CM32" s="294"/>
      <c r="CN32" s="294"/>
      <c r="CO32" s="294"/>
      <c r="CP32" s="294"/>
      <c r="CQ32" s="294"/>
      <c r="CR32" s="294"/>
    </row>
    <row r="33" spans="1:96" s="67" customFormat="1" ht="15">
      <c r="A33" s="138">
        <v>24</v>
      </c>
      <c r="B33" s="145"/>
      <c r="C33" s="800" t="s">
        <v>83</v>
      </c>
      <c r="D33" s="801"/>
      <c r="E33" s="139"/>
      <c r="F33" s="141"/>
      <c r="G33" s="142"/>
      <c r="H33" s="142"/>
      <c r="I33" s="142"/>
      <c r="J33" s="142"/>
      <c r="K33" s="143"/>
      <c r="L33" s="82">
        <f t="shared" si="5"/>
      </c>
      <c r="M33" s="83">
        <f t="shared" si="6"/>
      </c>
      <c r="N33" s="77">
        <f t="shared" si="0"/>
        <v>39356</v>
      </c>
      <c r="O33" s="78">
        <f t="shared" si="1"/>
        <v>39356</v>
      </c>
      <c r="P33" s="78">
        <f t="shared" si="2"/>
        <v>39356</v>
      </c>
      <c r="Q33" s="78">
        <f t="shared" si="3"/>
        <v>39356</v>
      </c>
      <c r="R33" s="78">
        <f t="shared" si="4"/>
        <v>39356</v>
      </c>
      <c r="S33" s="221"/>
      <c r="T33" s="218"/>
      <c r="U33" s="218"/>
      <c r="V33" s="218"/>
      <c r="W33" s="218"/>
      <c r="X33" s="219"/>
      <c r="Y33" s="802"/>
      <c r="Z33" s="220"/>
      <c r="AA33" s="220"/>
      <c r="AB33" s="220"/>
      <c r="AC33" s="220"/>
      <c r="AD33" s="220"/>
      <c r="AE33" s="220"/>
      <c r="AF33" s="220"/>
      <c r="AG33" s="220"/>
      <c r="AH33" s="220"/>
      <c r="AI33" s="220"/>
      <c r="AJ33" s="220"/>
      <c r="AK33" s="220"/>
      <c r="AL33" s="220"/>
      <c r="AM33" s="220"/>
      <c r="AN33" s="220"/>
      <c r="AO33" s="220"/>
      <c r="AP33" s="220"/>
      <c r="AQ33" s="220"/>
      <c r="AR33" s="220"/>
      <c r="AS33" s="308"/>
      <c r="AT33" s="309"/>
      <c r="AU33" s="69"/>
      <c r="AW33" s="291"/>
      <c r="AX33" s="291"/>
      <c r="AY33" s="291"/>
      <c r="AZ33" s="291"/>
      <c r="BA33" s="291"/>
      <c r="BB33" s="291"/>
      <c r="BC33" s="291"/>
      <c r="BD33" s="291"/>
      <c r="BE33" s="291"/>
      <c r="BF33" s="291"/>
      <c r="BG33" s="291"/>
      <c r="BH33" s="291"/>
      <c r="BI33" s="294"/>
      <c r="BJ33" s="294"/>
      <c r="BK33" s="294"/>
      <c r="BL33" s="294"/>
      <c r="BM33" s="294"/>
      <c r="BN33" s="294"/>
      <c r="BO33" s="294"/>
      <c r="BP33" s="294"/>
      <c r="BQ33" s="294"/>
      <c r="BR33" s="294"/>
      <c r="BS33" s="294"/>
      <c r="BT33" s="294"/>
      <c r="BU33" s="291"/>
      <c r="BV33" s="291"/>
      <c r="BW33" s="291"/>
      <c r="BX33" s="291"/>
      <c r="BY33" s="291"/>
      <c r="BZ33" s="291"/>
      <c r="CA33" s="291"/>
      <c r="CB33" s="291"/>
      <c r="CC33" s="291"/>
      <c r="CD33" s="291"/>
      <c r="CE33" s="291"/>
      <c r="CF33" s="291"/>
      <c r="CG33" s="294"/>
      <c r="CH33" s="294"/>
      <c r="CI33" s="294"/>
      <c r="CJ33" s="294"/>
      <c r="CK33" s="294"/>
      <c r="CL33" s="294"/>
      <c r="CM33" s="294"/>
      <c r="CN33" s="294"/>
      <c r="CO33" s="294"/>
      <c r="CP33" s="294"/>
      <c r="CQ33" s="294"/>
      <c r="CR33" s="294"/>
    </row>
    <row r="34" spans="1:96" s="67" customFormat="1" ht="15">
      <c r="A34" s="138">
        <v>51</v>
      </c>
      <c r="B34" s="147"/>
      <c r="C34" s="146" t="s">
        <v>63</v>
      </c>
      <c r="D34" s="146"/>
      <c r="E34" s="146"/>
      <c r="F34" s="141"/>
      <c r="G34" s="142"/>
      <c r="H34" s="142"/>
      <c r="I34" s="142"/>
      <c r="J34" s="142"/>
      <c r="K34" s="143"/>
      <c r="L34" s="82">
        <f t="shared" si="5"/>
      </c>
      <c r="M34" s="83">
        <f t="shared" si="6"/>
      </c>
      <c r="N34" s="77">
        <f>IF(K34="",(DATEVALUE("10/1/2007")),K34)</f>
        <v>39356</v>
      </c>
      <c r="O34" s="78">
        <f t="shared" si="1"/>
        <v>39356</v>
      </c>
      <c r="P34" s="78">
        <f t="shared" si="2"/>
        <v>39356</v>
      </c>
      <c r="Q34" s="78">
        <f t="shared" si="3"/>
        <v>39356</v>
      </c>
      <c r="R34" s="78">
        <f t="shared" si="4"/>
        <v>39356</v>
      </c>
      <c r="S34" s="146"/>
      <c r="T34" s="218"/>
      <c r="U34" s="218"/>
      <c r="V34" s="218"/>
      <c r="W34" s="218"/>
      <c r="X34" s="219"/>
      <c r="Y34" s="802"/>
      <c r="Z34" s="220"/>
      <c r="AA34" s="220"/>
      <c r="AB34" s="220"/>
      <c r="AC34" s="220"/>
      <c r="AD34" s="220"/>
      <c r="AE34" s="220"/>
      <c r="AF34" s="220"/>
      <c r="AG34" s="220"/>
      <c r="AH34" s="220"/>
      <c r="AI34" s="220"/>
      <c r="AJ34" s="220"/>
      <c r="AK34" s="220"/>
      <c r="AL34" s="220"/>
      <c r="AM34" s="220"/>
      <c r="AN34" s="220"/>
      <c r="AO34" s="220"/>
      <c r="AP34" s="220"/>
      <c r="AQ34" s="220"/>
      <c r="AR34" s="220"/>
      <c r="AS34" s="308"/>
      <c r="AT34" s="309"/>
      <c r="AU34" s="71"/>
      <c r="AV34" s="70"/>
      <c r="AW34" s="291"/>
      <c r="AX34" s="291"/>
      <c r="AY34" s="291"/>
      <c r="AZ34" s="291"/>
      <c r="BA34" s="291"/>
      <c r="BB34" s="291"/>
      <c r="BC34" s="291"/>
      <c r="BD34" s="291"/>
      <c r="BE34" s="291"/>
      <c r="BF34" s="291"/>
      <c r="BG34" s="291"/>
      <c r="BH34" s="291"/>
      <c r="BI34" s="294"/>
      <c r="BJ34" s="294"/>
      <c r="BK34" s="294"/>
      <c r="BL34" s="294"/>
      <c r="BM34" s="294"/>
      <c r="BN34" s="294"/>
      <c r="BO34" s="294"/>
      <c r="BP34" s="294"/>
      <c r="BQ34" s="294"/>
      <c r="BR34" s="294"/>
      <c r="BS34" s="294"/>
      <c r="BT34" s="294"/>
      <c r="BU34" s="291"/>
      <c r="BV34" s="291"/>
      <c r="BW34" s="291"/>
      <c r="BX34" s="291"/>
      <c r="BY34" s="291"/>
      <c r="BZ34" s="291"/>
      <c r="CA34" s="291"/>
      <c r="CB34" s="291"/>
      <c r="CC34" s="291"/>
      <c r="CD34" s="291"/>
      <c r="CE34" s="291"/>
      <c r="CF34" s="291"/>
      <c r="CG34" s="294"/>
      <c r="CH34" s="294"/>
      <c r="CI34" s="294"/>
      <c r="CJ34" s="294"/>
      <c r="CK34" s="294"/>
      <c r="CL34" s="294"/>
      <c r="CM34" s="294"/>
      <c r="CN34" s="294"/>
      <c r="CO34" s="294"/>
      <c r="CP34" s="294"/>
      <c r="CQ34" s="294"/>
      <c r="CR34" s="294"/>
    </row>
    <row r="35" spans="1:96" s="67" customFormat="1" ht="15">
      <c r="A35" s="138">
        <v>52</v>
      </c>
      <c r="B35" s="139"/>
      <c r="C35" s="146" t="s">
        <v>12</v>
      </c>
      <c r="D35" s="146"/>
      <c r="E35" s="146"/>
      <c r="F35" s="141"/>
      <c r="G35" s="142"/>
      <c r="H35" s="142"/>
      <c r="I35" s="142"/>
      <c r="J35" s="142"/>
      <c r="K35" s="143"/>
      <c r="L35" s="82">
        <f t="shared" si="5"/>
      </c>
      <c r="M35" s="83">
        <f t="shared" si="6"/>
      </c>
      <c r="N35" s="77">
        <f>IF(K35="",(DATEVALUE("10/1/2007")),K35)</f>
        <v>39356</v>
      </c>
      <c r="O35" s="78">
        <f t="shared" si="1"/>
        <v>39356</v>
      </c>
      <c r="P35" s="78">
        <f t="shared" si="2"/>
        <v>39356</v>
      </c>
      <c r="Q35" s="78">
        <f t="shared" si="3"/>
        <v>39356</v>
      </c>
      <c r="R35" s="78">
        <f t="shared" si="4"/>
        <v>39356</v>
      </c>
      <c r="S35" s="146"/>
      <c r="T35" s="218"/>
      <c r="U35" s="218"/>
      <c r="V35" s="218"/>
      <c r="W35" s="218"/>
      <c r="X35" s="219"/>
      <c r="Y35" s="802"/>
      <c r="Z35" s="220"/>
      <c r="AA35" s="220"/>
      <c r="AB35" s="220"/>
      <c r="AC35" s="220"/>
      <c r="AD35" s="220"/>
      <c r="AE35" s="220"/>
      <c r="AF35" s="220"/>
      <c r="AG35" s="220"/>
      <c r="AH35" s="220"/>
      <c r="AI35" s="220"/>
      <c r="AJ35" s="220"/>
      <c r="AK35" s="220"/>
      <c r="AL35" s="220"/>
      <c r="AM35" s="220"/>
      <c r="AN35" s="220"/>
      <c r="AO35" s="220"/>
      <c r="AP35" s="220"/>
      <c r="AQ35" s="220"/>
      <c r="AR35" s="220"/>
      <c r="AS35" s="308"/>
      <c r="AT35" s="309"/>
      <c r="AU35" s="69"/>
      <c r="AV35" s="70"/>
      <c r="AW35" s="291"/>
      <c r="AX35" s="291"/>
      <c r="AY35" s="291"/>
      <c r="AZ35" s="291"/>
      <c r="BA35" s="291"/>
      <c r="BB35" s="291"/>
      <c r="BC35" s="291"/>
      <c r="BD35" s="291"/>
      <c r="BE35" s="291"/>
      <c r="BF35" s="291"/>
      <c r="BG35" s="291"/>
      <c r="BH35" s="291"/>
      <c r="BI35" s="294"/>
      <c r="BJ35" s="294"/>
      <c r="BK35" s="294"/>
      <c r="BL35" s="294"/>
      <c r="BM35" s="294"/>
      <c r="BN35" s="294"/>
      <c r="BO35" s="294"/>
      <c r="BP35" s="294"/>
      <c r="BQ35" s="294"/>
      <c r="BR35" s="294"/>
      <c r="BS35" s="294"/>
      <c r="BT35" s="294"/>
      <c r="BU35" s="291"/>
      <c r="BV35" s="291"/>
      <c r="BW35" s="291"/>
      <c r="BX35" s="291"/>
      <c r="BY35" s="291"/>
      <c r="BZ35" s="291"/>
      <c r="CA35" s="291"/>
      <c r="CB35" s="291"/>
      <c r="CC35" s="291"/>
      <c r="CD35" s="291"/>
      <c r="CE35" s="291"/>
      <c r="CF35" s="291"/>
      <c r="CG35" s="294"/>
      <c r="CH35" s="294"/>
      <c r="CI35" s="294"/>
      <c r="CJ35" s="294"/>
      <c r="CK35" s="294"/>
      <c r="CL35" s="294"/>
      <c r="CM35" s="294"/>
      <c r="CN35" s="294"/>
      <c r="CO35" s="294"/>
      <c r="CP35" s="294"/>
      <c r="CQ35" s="294"/>
      <c r="CR35" s="294"/>
    </row>
    <row r="36" spans="1:96" s="67" customFormat="1" ht="15">
      <c r="A36" s="138">
        <v>53</v>
      </c>
      <c r="B36" s="139"/>
      <c r="C36" s="146"/>
      <c r="D36" s="146"/>
      <c r="E36" s="146"/>
      <c r="F36" s="141"/>
      <c r="G36" s="142"/>
      <c r="H36" s="142"/>
      <c r="I36" s="142"/>
      <c r="J36" s="142"/>
      <c r="K36" s="143"/>
      <c r="L36" s="82">
        <f t="shared" si="5"/>
      </c>
      <c r="M36" s="83">
        <f t="shared" si="6"/>
      </c>
      <c r="N36" s="77">
        <f>IF(K36="",(DATEVALUE("10/1/2007")),K36)</f>
        <v>39356</v>
      </c>
      <c r="O36" s="78">
        <f t="shared" si="1"/>
        <v>39356</v>
      </c>
      <c r="P36" s="78">
        <f t="shared" si="2"/>
        <v>39356</v>
      </c>
      <c r="Q36" s="78">
        <f t="shared" si="3"/>
        <v>39356</v>
      </c>
      <c r="R36" s="78">
        <f t="shared" si="4"/>
        <v>39356</v>
      </c>
      <c r="S36" s="146"/>
      <c r="T36" s="218"/>
      <c r="U36" s="218"/>
      <c r="V36" s="218"/>
      <c r="W36" s="218"/>
      <c r="X36" s="219"/>
      <c r="Y36" s="802"/>
      <c r="Z36" s="220"/>
      <c r="AA36" s="220"/>
      <c r="AB36" s="220"/>
      <c r="AC36" s="220"/>
      <c r="AD36" s="220"/>
      <c r="AE36" s="220"/>
      <c r="AF36" s="220"/>
      <c r="AG36" s="220"/>
      <c r="AH36" s="220"/>
      <c r="AI36" s="220"/>
      <c r="AJ36" s="220"/>
      <c r="AK36" s="220"/>
      <c r="AL36" s="220"/>
      <c r="AM36" s="220"/>
      <c r="AN36" s="220"/>
      <c r="AO36" s="220"/>
      <c r="AP36" s="220"/>
      <c r="AQ36" s="220"/>
      <c r="AR36" s="220"/>
      <c r="AS36" s="308"/>
      <c r="AT36" s="309"/>
      <c r="AU36" s="69"/>
      <c r="AV36" s="70"/>
      <c r="AW36" s="291"/>
      <c r="AX36" s="291"/>
      <c r="AY36" s="291"/>
      <c r="AZ36" s="291"/>
      <c r="BA36" s="291"/>
      <c r="BB36" s="291"/>
      <c r="BC36" s="291"/>
      <c r="BD36" s="291"/>
      <c r="BE36" s="291"/>
      <c r="BF36" s="291"/>
      <c r="BG36" s="291"/>
      <c r="BH36" s="291"/>
      <c r="BI36" s="294"/>
      <c r="BJ36" s="294"/>
      <c r="BK36" s="294"/>
      <c r="BL36" s="294"/>
      <c r="BM36" s="294"/>
      <c r="BN36" s="294"/>
      <c r="BO36" s="294"/>
      <c r="BP36" s="294"/>
      <c r="BQ36" s="294"/>
      <c r="BR36" s="294"/>
      <c r="BS36" s="294"/>
      <c r="BT36" s="294"/>
      <c r="BU36" s="291"/>
      <c r="BV36" s="291"/>
      <c r="BW36" s="291"/>
      <c r="BX36" s="291"/>
      <c r="BY36" s="291"/>
      <c r="BZ36" s="291"/>
      <c r="CA36" s="291"/>
      <c r="CB36" s="291"/>
      <c r="CC36" s="291"/>
      <c r="CD36" s="291"/>
      <c r="CE36" s="291"/>
      <c r="CF36" s="291"/>
      <c r="CG36" s="294"/>
      <c r="CH36" s="294"/>
      <c r="CI36" s="294"/>
      <c r="CJ36" s="294"/>
      <c r="CK36" s="294"/>
      <c r="CL36" s="294"/>
      <c r="CM36" s="294"/>
      <c r="CN36" s="294"/>
      <c r="CO36" s="294"/>
      <c r="CP36" s="294"/>
      <c r="CQ36" s="294"/>
      <c r="CR36" s="294"/>
    </row>
    <row r="37" spans="1:96" s="67" customFormat="1" ht="18.75" customHeight="1">
      <c r="A37" s="138">
        <v>54</v>
      </c>
      <c r="B37" s="139"/>
      <c r="C37" s="139" t="s">
        <v>83</v>
      </c>
      <c r="D37" s="146"/>
      <c r="E37" s="146"/>
      <c r="F37" s="141"/>
      <c r="G37" s="142"/>
      <c r="H37" s="142"/>
      <c r="I37" s="142"/>
      <c r="J37" s="142"/>
      <c r="K37" s="143"/>
      <c r="L37" s="82">
        <f t="shared" si="5"/>
      </c>
      <c r="M37" s="83">
        <f t="shared" si="6"/>
      </c>
      <c r="N37" s="77">
        <f>IF(K37="",(DATEVALUE("10/1/2007")),K37)</f>
        <v>39356</v>
      </c>
      <c r="O37" s="78">
        <f t="shared" si="1"/>
        <v>39356</v>
      </c>
      <c r="P37" s="78">
        <f t="shared" si="2"/>
        <v>39356</v>
      </c>
      <c r="Q37" s="78">
        <f t="shared" si="3"/>
        <v>39356</v>
      </c>
      <c r="R37" s="78">
        <f t="shared" si="4"/>
        <v>39356</v>
      </c>
      <c r="S37" s="146"/>
      <c r="T37" s="218"/>
      <c r="U37" s="218"/>
      <c r="V37" s="218"/>
      <c r="W37" s="218"/>
      <c r="X37" s="219"/>
      <c r="Y37" s="802"/>
      <c r="Z37" s="220"/>
      <c r="AA37" s="220"/>
      <c r="AB37" s="220"/>
      <c r="AC37" s="220"/>
      <c r="AD37" s="220"/>
      <c r="AE37" s="220"/>
      <c r="AF37" s="220"/>
      <c r="AG37" s="220"/>
      <c r="AH37" s="220"/>
      <c r="AI37" s="220"/>
      <c r="AJ37" s="220"/>
      <c r="AK37" s="220"/>
      <c r="AL37" s="220"/>
      <c r="AM37" s="220"/>
      <c r="AN37" s="220"/>
      <c r="AO37" s="220"/>
      <c r="AP37" s="220"/>
      <c r="AQ37" s="220"/>
      <c r="AR37" s="220"/>
      <c r="AS37" s="308"/>
      <c r="AT37" s="309"/>
      <c r="AU37" s="69"/>
      <c r="AV37" s="70"/>
      <c r="AW37" s="291"/>
      <c r="AX37" s="291"/>
      <c r="AY37" s="291"/>
      <c r="AZ37" s="291"/>
      <c r="BA37" s="291"/>
      <c r="BB37" s="291"/>
      <c r="BC37" s="291"/>
      <c r="BD37" s="291"/>
      <c r="BE37" s="291"/>
      <c r="BF37" s="291"/>
      <c r="BG37" s="291"/>
      <c r="BH37" s="291"/>
      <c r="BI37" s="294"/>
      <c r="BJ37" s="294"/>
      <c r="BK37" s="294"/>
      <c r="BL37" s="294"/>
      <c r="BM37" s="294"/>
      <c r="BN37" s="294"/>
      <c r="BO37" s="294"/>
      <c r="BP37" s="294"/>
      <c r="BQ37" s="294"/>
      <c r="BR37" s="294"/>
      <c r="BS37" s="294"/>
      <c r="BT37" s="294"/>
      <c r="BU37" s="291"/>
      <c r="BV37" s="291"/>
      <c r="BW37" s="291"/>
      <c r="BX37" s="291"/>
      <c r="BY37" s="291"/>
      <c r="BZ37" s="291"/>
      <c r="CA37" s="291"/>
      <c r="CB37" s="291"/>
      <c r="CC37" s="291"/>
      <c r="CD37" s="291"/>
      <c r="CE37" s="291"/>
      <c r="CF37" s="291"/>
      <c r="CG37" s="294"/>
      <c r="CH37" s="294"/>
      <c r="CI37" s="294"/>
      <c r="CJ37" s="294"/>
      <c r="CK37" s="294"/>
      <c r="CL37" s="294"/>
      <c r="CM37" s="294"/>
      <c r="CN37" s="294"/>
      <c r="CO37" s="294"/>
      <c r="CP37" s="294"/>
      <c r="CQ37" s="294"/>
      <c r="CR37" s="294"/>
    </row>
    <row r="38" spans="1:96" s="31" customFormat="1" ht="14.25">
      <c r="A38" s="148"/>
      <c r="B38" s="148"/>
      <c r="C38" s="148"/>
      <c r="D38" s="148"/>
      <c r="E38" s="148"/>
      <c r="F38" s="149"/>
      <c r="G38" s="150"/>
      <c r="H38" s="150"/>
      <c r="I38" s="150"/>
      <c r="J38" s="150"/>
      <c r="K38" s="143"/>
      <c r="L38" s="82">
        <f>IF(F38="","",IF(K38="",MAX(N38:R38),K38))</f>
      </c>
      <c r="M38" s="83">
        <f>IF(F38="","",+L38+(F38*7/5))</f>
      </c>
      <c r="N38" s="77">
        <f>IF(K38="",(DATEVALUE("10/1/2007")),K38)</f>
        <v>39356</v>
      </c>
      <c r="O38" s="78">
        <f t="shared" si="1"/>
        <v>39356</v>
      </c>
      <c r="P38" s="78">
        <f t="shared" si="2"/>
        <v>39356</v>
      </c>
      <c r="Q38" s="78">
        <f t="shared" si="3"/>
        <v>39356</v>
      </c>
      <c r="R38" s="78">
        <f t="shared" si="4"/>
        <v>39356</v>
      </c>
      <c r="S38" s="146"/>
      <c r="T38" s="218"/>
      <c r="U38" s="218"/>
      <c r="V38" s="218"/>
      <c r="W38" s="218"/>
      <c r="X38" s="219"/>
      <c r="Y38" s="220"/>
      <c r="Z38" s="220"/>
      <c r="AA38" s="220"/>
      <c r="AB38" s="220"/>
      <c r="AC38" s="220"/>
      <c r="AD38" s="220"/>
      <c r="AE38" s="220"/>
      <c r="AF38" s="220"/>
      <c r="AG38" s="220"/>
      <c r="AH38" s="220"/>
      <c r="AI38" s="220"/>
      <c r="AJ38" s="220"/>
      <c r="AK38" s="220"/>
      <c r="AL38" s="220"/>
      <c r="AM38" s="220"/>
      <c r="AN38" s="220"/>
      <c r="AO38" s="220"/>
      <c r="AP38" s="220"/>
      <c r="AQ38" s="220"/>
      <c r="AR38" s="220"/>
      <c r="AS38" s="308"/>
      <c r="AT38" s="310"/>
      <c r="AU38" s="36"/>
      <c r="AW38" s="291"/>
      <c r="AX38" s="291"/>
      <c r="AY38" s="291"/>
      <c r="AZ38" s="291"/>
      <c r="BA38" s="291"/>
      <c r="BB38" s="291"/>
      <c r="BC38" s="291"/>
      <c r="BD38" s="291"/>
      <c r="BE38" s="291"/>
      <c r="BF38" s="291"/>
      <c r="BG38" s="291"/>
      <c r="BH38" s="291"/>
      <c r="BI38" s="294"/>
      <c r="BJ38" s="294"/>
      <c r="BK38" s="294"/>
      <c r="BL38" s="294"/>
      <c r="BM38" s="294"/>
      <c r="BN38" s="294"/>
      <c r="BO38" s="294"/>
      <c r="BP38" s="294"/>
      <c r="BQ38" s="294"/>
      <c r="BR38" s="294"/>
      <c r="BS38" s="294"/>
      <c r="BT38" s="294"/>
      <c r="BU38" s="291"/>
      <c r="BV38" s="291"/>
      <c r="BW38" s="291"/>
      <c r="BX38" s="291"/>
      <c r="BY38" s="291"/>
      <c r="BZ38" s="291"/>
      <c r="CA38" s="291"/>
      <c r="CB38" s="291"/>
      <c r="CC38" s="291"/>
      <c r="CD38" s="291"/>
      <c r="CE38" s="291"/>
      <c r="CF38" s="291"/>
      <c r="CG38" s="294"/>
      <c r="CH38" s="294"/>
      <c r="CI38" s="294"/>
      <c r="CJ38" s="294"/>
      <c r="CK38" s="294"/>
      <c r="CL38" s="294"/>
      <c r="CM38" s="294"/>
      <c r="CN38" s="294"/>
      <c r="CO38" s="294"/>
      <c r="CP38" s="294"/>
      <c r="CQ38" s="294"/>
      <c r="CR38" s="294"/>
    </row>
    <row r="39" spans="1:58" s="35" customFormat="1" ht="8.25" customHeight="1">
      <c r="A39" s="133"/>
      <c r="B39" s="133"/>
      <c r="C39" s="133"/>
      <c r="D39" s="133"/>
      <c r="E39" s="133"/>
      <c r="F39" s="151"/>
      <c r="G39" s="150"/>
      <c r="H39" s="150"/>
      <c r="I39" s="150"/>
      <c r="J39" s="150"/>
      <c r="K39" s="150"/>
      <c r="L39" s="75"/>
      <c r="M39" s="75"/>
      <c r="N39" s="262"/>
      <c r="O39" s="262"/>
      <c r="P39" s="262"/>
      <c r="Q39" s="262"/>
      <c r="R39" s="262"/>
      <c r="S39" s="133"/>
      <c r="T39" s="222"/>
      <c r="U39" s="222"/>
      <c r="V39" s="223"/>
      <c r="W39" s="222"/>
      <c r="X39" s="224"/>
      <c r="Y39" s="225"/>
      <c r="Z39" s="225"/>
      <c r="AA39" s="225"/>
      <c r="AB39" s="225"/>
      <c r="AC39" s="225"/>
      <c r="AD39" s="225"/>
      <c r="AE39" s="225"/>
      <c r="AF39" s="225"/>
      <c r="AG39" s="225"/>
      <c r="AH39" s="225"/>
      <c r="AI39" s="225"/>
      <c r="AJ39" s="225"/>
      <c r="AK39" s="225"/>
      <c r="AL39" s="225"/>
      <c r="AM39" s="225"/>
      <c r="AN39" s="225"/>
      <c r="AO39" s="225"/>
      <c r="AP39" s="225"/>
      <c r="AQ39" s="225"/>
      <c r="AR39" s="225"/>
      <c r="AS39" s="281"/>
      <c r="AT39" s="276"/>
      <c r="AU39" s="38"/>
      <c r="AW39" s="34"/>
      <c r="AX39" s="34"/>
      <c r="AY39" s="34"/>
      <c r="AZ39" s="34"/>
      <c r="BA39" s="34"/>
      <c r="BB39" s="34"/>
      <c r="BC39" s="34"/>
      <c r="BD39" s="34"/>
      <c r="BE39" s="34"/>
      <c r="BF39" s="34"/>
    </row>
    <row r="40" spans="1:58" s="39" customFormat="1" ht="14.25">
      <c r="A40" s="152"/>
      <c r="B40" s="152"/>
      <c r="C40" s="153" t="s">
        <v>13</v>
      </c>
      <c r="D40" s="153"/>
      <c r="E40" s="153"/>
      <c r="F40" s="154"/>
      <c r="G40" s="155"/>
      <c r="H40" s="155"/>
      <c r="I40" s="155"/>
      <c r="J40" s="155"/>
      <c r="K40" s="155"/>
      <c r="L40" s="84"/>
      <c r="M40" s="84"/>
      <c r="N40" s="72"/>
      <c r="O40" s="72"/>
      <c r="P40" s="72"/>
      <c r="Q40" s="72"/>
      <c r="R40" s="72"/>
      <c r="S40" s="226"/>
      <c r="T40" s="227">
        <f>SUM(T10:T39)</f>
        <v>0</v>
      </c>
      <c r="U40" s="227">
        <f aca="true" t="shared" si="7" ref="U40:AQ40">SUM(U10:U39)</f>
        <v>0</v>
      </c>
      <c r="V40" s="227">
        <f t="shared" si="7"/>
        <v>0</v>
      </c>
      <c r="W40" s="227">
        <f t="shared" si="7"/>
        <v>0</v>
      </c>
      <c r="X40" s="227">
        <f t="shared" si="7"/>
        <v>0</v>
      </c>
      <c r="Y40" s="228">
        <f t="shared" si="7"/>
        <v>1990</v>
      </c>
      <c r="Z40" s="228">
        <f t="shared" si="7"/>
        <v>0</v>
      </c>
      <c r="AA40" s="228">
        <f t="shared" si="7"/>
        <v>0</v>
      </c>
      <c r="AB40" s="228">
        <f t="shared" si="7"/>
        <v>0</v>
      </c>
      <c r="AC40" s="228">
        <f t="shared" si="7"/>
        <v>0</v>
      </c>
      <c r="AD40" s="228">
        <f t="shared" si="7"/>
        <v>0</v>
      </c>
      <c r="AE40" s="228">
        <f t="shared" si="7"/>
        <v>0</v>
      </c>
      <c r="AF40" s="228">
        <f t="shared" si="7"/>
        <v>0</v>
      </c>
      <c r="AG40" s="228">
        <f t="shared" si="7"/>
        <v>0</v>
      </c>
      <c r="AH40" s="228">
        <f t="shared" si="7"/>
        <v>0</v>
      </c>
      <c r="AI40" s="228">
        <f t="shared" si="7"/>
        <v>0</v>
      </c>
      <c r="AJ40" s="228">
        <f t="shared" si="7"/>
        <v>0</v>
      </c>
      <c r="AK40" s="228">
        <f t="shared" si="7"/>
        <v>0</v>
      </c>
      <c r="AL40" s="228">
        <f t="shared" si="7"/>
        <v>0</v>
      </c>
      <c r="AM40" s="228">
        <f t="shared" si="7"/>
        <v>0</v>
      </c>
      <c r="AN40" s="228">
        <f t="shared" si="7"/>
        <v>0</v>
      </c>
      <c r="AO40" s="228">
        <f t="shared" si="7"/>
        <v>0</v>
      </c>
      <c r="AP40" s="228">
        <f t="shared" si="7"/>
        <v>0</v>
      </c>
      <c r="AQ40" s="228">
        <f t="shared" si="7"/>
        <v>0</v>
      </c>
      <c r="AR40" s="228"/>
      <c r="AS40" s="282"/>
      <c r="AT40" s="152"/>
      <c r="AV40" s="31"/>
      <c r="AW40" s="34"/>
      <c r="AX40" s="34"/>
      <c r="AY40" s="34"/>
      <c r="AZ40" s="34"/>
      <c r="BA40" s="34"/>
      <c r="BB40" s="34"/>
      <c r="BC40" s="34"/>
      <c r="BD40" s="34"/>
      <c r="BE40" s="34"/>
      <c r="BF40" s="34"/>
    </row>
    <row r="41" spans="1:58" s="37" customFormat="1" ht="15" thickBot="1">
      <c r="A41" s="156"/>
      <c r="B41" s="156"/>
      <c r="C41" s="156"/>
      <c r="D41" s="156"/>
      <c r="E41" s="156"/>
      <c r="F41" s="157"/>
      <c r="G41" s="150"/>
      <c r="H41" s="150"/>
      <c r="I41" s="150"/>
      <c r="J41" s="150"/>
      <c r="K41" s="150"/>
      <c r="L41" s="75"/>
      <c r="M41" s="75"/>
      <c r="N41" s="262"/>
      <c r="O41" s="262"/>
      <c r="P41" s="262"/>
      <c r="Q41" s="262"/>
      <c r="R41" s="262"/>
      <c r="S41" s="156"/>
      <c r="T41" s="229"/>
      <c r="U41" s="229"/>
      <c r="V41" s="230"/>
      <c r="W41" s="229"/>
      <c r="X41" s="229"/>
      <c r="Y41" s="231"/>
      <c r="Z41" s="231"/>
      <c r="AA41" s="231"/>
      <c r="AB41" s="231"/>
      <c r="AC41" s="231"/>
      <c r="AD41" s="231"/>
      <c r="AE41" s="231"/>
      <c r="AF41" s="231"/>
      <c r="AG41" s="231"/>
      <c r="AH41" s="231"/>
      <c r="AI41" s="231"/>
      <c r="AJ41" s="231"/>
      <c r="AK41" s="231"/>
      <c r="AL41" s="231"/>
      <c r="AM41" s="231"/>
      <c r="AN41" s="231"/>
      <c r="AO41" s="231"/>
      <c r="AP41" s="231"/>
      <c r="AQ41" s="231"/>
      <c r="AR41" s="231"/>
      <c r="AS41" s="231"/>
      <c r="AT41" s="156"/>
      <c r="AV41" s="31"/>
      <c r="AW41" s="34"/>
      <c r="AX41" s="34"/>
      <c r="AY41" s="34"/>
      <c r="AZ41" s="34"/>
      <c r="BA41" s="34"/>
      <c r="BB41" s="34"/>
      <c r="BC41" s="34"/>
      <c r="BD41" s="34"/>
      <c r="BE41" s="34"/>
      <c r="BF41" s="34"/>
    </row>
    <row r="42" spans="1:58" s="43" customFormat="1" ht="16.5" thickBot="1">
      <c r="A42" s="158"/>
      <c r="B42" s="159" t="s">
        <v>64</v>
      </c>
      <c r="C42" s="160"/>
      <c r="D42" s="161"/>
      <c r="E42" s="161"/>
      <c r="F42" s="162">
        <f>SUM(T42:AQ42)</f>
        <v>352.44890000000004</v>
      </c>
      <c r="G42" s="163"/>
      <c r="H42" s="163"/>
      <c r="I42" s="163"/>
      <c r="J42" s="163"/>
      <c r="K42" s="163"/>
      <c r="L42" s="85"/>
      <c r="M42" s="85"/>
      <c r="N42" s="263"/>
      <c r="O42" s="263"/>
      <c r="P42" s="263"/>
      <c r="Q42" s="263"/>
      <c r="R42" s="263"/>
      <c r="S42" s="158"/>
      <c r="T42" s="232">
        <f>+T40*T9</f>
        <v>0</v>
      </c>
      <c r="U42" s="232">
        <f>+U40*U9</f>
        <v>0</v>
      </c>
      <c r="V42" s="232">
        <f>+V40*V9</f>
        <v>0</v>
      </c>
      <c r="W42" s="232">
        <f>+W40*W9</f>
        <v>0</v>
      </c>
      <c r="X42" s="232">
        <f>+X40*X9</f>
        <v>0</v>
      </c>
      <c r="Y42" s="232">
        <f aca="true" t="shared" si="8" ref="Y42:AQ42">(+Y40*Y9)/1000</f>
        <v>352.44890000000004</v>
      </c>
      <c r="Z42" s="232">
        <f t="shared" si="8"/>
        <v>0</v>
      </c>
      <c r="AA42" s="232">
        <f t="shared" si="8"/>
        <v>0</v>
      </c>
      <c r="AB42" s="232">
        <f t="shared" si="8"/>
        <v>0</v>
      </c>
      <c r="AC42" s="232">
        <f t="shared" si="8"/>
        <v>0</v>
      </c>
      <c r="AD42" s="232">
        <f t="shared" si="8"/>
        <v>0</v>
      </c>
      <c r="AE42" s="232">
        <f t="shared" si="8"/>
        <v>0</v>
      </c>
      <c r="AF42" s="232">
        <f t="shared" si="8"/>
        <v>0</v>
      </c>
      <c r="AG42" s="232">
        <f t="shared" si="8"/>
        <v>0</v>
      </c>
      <c r="AH42" s="232">
        <f t="shared" si="8"/>
        <v>0</v>
      </c>
      <c r="AI42" s="232">
        <f t="shared" si="8"/>
        <v>0</v>
      </c>
      <c r="AJ42" s="232">
        <f t="shared" si="8"/>
        <v>0</v>
      </c>
      <c r="AK42" s="232">
        <f t="shared" si="8"/>
        <v>0</v>
      </c>
      <c r="AL42" s="232">
        <f t="shared" si="8"/>
        <v>0</v>
      </c>
      <c r="AM42" s="232">
        <f t="shared" si="8"/>
        <v>0</v>
      </c>
      <c r="AN42" s="232">
        <f t="shared" si="8"/>
        <v>0</v>
      </c>
      <c r="AO42" s="232">
        <f t="shared" si="8"/>
        <v>0</v>
      </c>
      <c r="AP42" s="232">
        <f t="shared" si="8"/>
        <v>0</v>
      </c>
      <c r="AQ42" s="232">
        <f t="shared" si="8"/>
        <v>0</v>
      </c>
      <c r="AR42" s="232"/>
      <c r="AS42" s="229"/>
      <c r="AT42" s="158"/>
      <c r="AV42" s="31"/>
      <c r="AW42" s="34"/>
      <c r="AX42" s="34"/>
      <c r="AY42" s="34"/>
      <c r="AZ42" s="34"/>
      <c r="BA42" s="34"/>
      <c r="BB42" s="34"/>
      <c r="BC42" s="34"/>
      <c r="BD42" s="34"/>
      <c r="BE42" s="34"/>
      <c r="BF42" s="34"/>
    </row>
    <row r="43" spans="1:58" s="43" customFormat="1" ht="16.5" thickBot="1">
      <c r="A43" s="158"/>
      <c r="B43" s="164" t="s">
        <v>14</v>
      </c>
      <c r="C43" s="158"/>
      <c r="D43" s="158"/>
      <c r="E43" s="158"/>
      <c r="F43" s="157"/>
      <c r="G43" s="165"/>
      <c r="H43" s="165"/>
      <c r="I43" s="165"/>
      <c r="J43" s="165"/>
      <c r="K43" s="165"/>
      <c r="L43" s="85"/>
      <c r="M43" s="85"/>
      <c r="N43" s="263"/>
      <c r="O43" s="263"/>
      <c r="P43" s="263"/>
      <c r="Q43" s="263"/>
      <c r="R43" s="263"/>
      <c r="S43" s="158"/>
      <c r="T43" s="202"/>
      <c r="U43" s="158"/>
      <c r="V43" s="233"/>
      <c r="W43" s="158"/>
      <c r="X43" s="158"/>
      <c r="Y43" s="158"/>
      <c r="Z43" s="158"/>
      <c r="AA43" s="158"/>
      <c r="AB43" s="158"/>
      <c r="AC43" s="158"/>
      <c r="AD43" s="234" t="s">
        <v>32</v>
      </c>
      <c r="AE43" s="235"/>
      <c r="AF43" s="235"/>
      <c r="AG43" s="235"/>
      <c r="AH43" s="235"/>
      <c r="AI43" s="236"/>
      <c r="AJ43" s="236"/>
      <c r="AK43" s="236"/>
      <c r="AL43" s="236"/>
      <c r="AM43" s="236"/>
      <c r="AN43" s="236"/>
      <c r="AO43" s="236"/>
      <c r="AP43" s="236"/>
      <c r="AQ43" s="236"/>
      <c r="AR43" s="236"/>
      <c r="AS43" s="283"/>
      <c r="AT43" s="277"/>
      <c r="AU43" s="55"/>
      <c r="AV43" s="55"/>
      <c r="AW43" s="34"/>
      <c r="AX43" s="34"/>
      <c r="AY43" s="34"/>
      <c r="AZ43" s="34"/>
      <c r="BA43" s="34"/>
      <c r="BB43" s="34"/>
      <c r="BC43" s="34"/>
      <c r="BD43" s="34"/>
      <c r="BE43" s="34"/>
      <c r="BF43" s="34"/>
    </row>
    <row r="44" spans="1:58" s="44" customFormat="1" ht="15">
      <c r="A44" s="166"/>
      <c r="B44" s="166"/>
      <c r="C44" s="167" t="s">
        <v>80</v>
      </c>
      <c r="D44" s="168"/>
      <c r="E44" s="168"/>
      <c r="F44" s="169"/>
      <c r="G44" s="170"/>
      <c r="H44" s="170"/>
      <c r="I44" s="170"/>
      <c r="J44" s="170"/>
      <c r="K44" s="170"/>
      <c r="L44" s="86"/>
      <c r="M44" s="87" t="s">
        <v>79</v>
      </c>
      <c r="N44" s="264"/>
      <c r="O44" s="264"/>
      <c r="P44" s="264"/>
      <c r="Q44" s="264"/>
      <c r="R44" s="264"/>
      <c r="S44" s="237"/>
      <c r="T44" s="166"/>
      <c r="U44" s="166"/>
      <c r="V44" s="238"/>
      <c r="W44" s="166"/>
      <c r="X44" s="239"/>
      <c r="Y44" s="166"/>
      <c r="Z44" s="166"/>
      <c r="AA44" s="166"/>
      <c r="AB44" s="166"/>
      <c r="AC44" s="166"/>
      <c r="AD44" s="240" t="s">
        <v>33</v>
      </c>
      <c r="AE44" s="241"/>
      <c r="AF44" s="241"/>
      <c r="AG44" s="241"/>
      <c r="AH44" s="241"/>
      <c r="AI44" s="242"/>
      <c r="AJ44" s="242"/>
      <c r="AK44" s="242"/>
      <c r="AL44" s="242"/>
      <c r="AM44" s="242"/>
      <c r="AN44" s="242"/>
      <c r="AO44" s="242"/>
      <c r="AP44" s="242"/>
      <c r="AQ44" s="242"/>
      <c r="AR44" s="242"/>
      <c r="AS44" s="284"/>
      <c r="AT44" s="278"/>
      <c r="AU44" s="57"/>
      <c r="AV44" s="57"/>
      <c r="AW44" s="34"/>
      <c r="AX44" s="34"/>
      <c r="AY44" s="34"/>
      <c r="AZ44" s="34"/>
      <c r="BA44" s="34"/>
      <c r="BB44" s="34"/>
      <c r="BC44" s="34"/>
      <c r="BD44" s="34"/>
      <c r="BE44" s="34"/>
      <c r="BF44" s="34"/>
    </row>
    <row r="45" spans="1:49" s="1" customFormat="1" ht="15.75">
      <c r="A45" s="171"/>
      <c r="B45" s="171"/>
      <c r="C45" s="172"/>
      <c r="D45" s="173" t="s">
        <v>75</v>
      </c>
      <c r="E45" s="173"/>
      <c r="F45" s="173"/>
      <c r="G45" s="174"/>
      <c r="H45" s="174"/>
      <c r="I45" s="174"/>
      <c r="J45" s="174"/>
      <c r="K45" s="174"/>
      <c r="L45" s="88"/>
      <c r="M45" s="89">
        <v>3</v>
      </c>
      <c r="N45" s="265"/>
      <c r="O45" s="265"/>
      <c r="P45" s="265"/>
      <c r="Q45" s="265"/>
      <c r="R45" s="265"/>
      <c r="S45" s="237"/>
      <c r="T45" s="171"/>
      <c r="U45" s="171"/>
      <c r="V45" s="243"/>
      <c r="W45" s="171"/>
      <c r="X45" s="244"/>
      <c r="Y45" s="171"/>
      <c r="Z45" s="171"/>
      <c r="AA45" s="171"/>
      <c r="AB45" s="171"/>
      <c r="AC45" s="171"/>
      <c r="AD45" s="240" t="s">
        <v>34</v>
      </c>
      <c r="AE45" s="241"/>
      <c r="AF45" s="241"/>
      <c r="AG45" s="241"/>
      <c r="AH45" s="241"/>
      <c r="AI45" s="242"/>
      <c r="AJ45" s="242"/>
      <c r="AK45" s="242"/>
      <c r="AL45" s="242"/>
      <c r="AM45" s="242"/>
      <c r="AN45" s="242"/>
      <c r="AO45" s="242"/>
      <c r="AP45" s="242"/>
      <c r="AQ45" s="242"/>
      <c r="AR45" s="242"/>
      <c r="AS45" s="284"/>
      <c r="AT45" s="278"/>
      <c r="AU45" s="57"/>
      <c r="AV45" s="57"/>
      <c r="AW45" s="34"/>
    </row>
    <row r="46" spans="1:49" s="1" customFormat="1" ht="15.75">
      <c r="A46" s="171"/>
      <c r="B46" s="171"/>
      <c r="C46" s="175"/>
      <c r="D46" s="173" t="s">
        <v>76</v>
      </c>
      <c r="E46" s="173"/>
      <c r="F46" s="176"/>
      <c r="G46" s="177"/>
      <c r="H46" s="177"/>
      <c r="I46" s="177"/>
      <c r="J46" s="177"/>
      <c r="K46" s="177"/>
      <c r="L46" s="90"/>
      <c r="M46" s="89">
        <v>5</v>
      </c>
      <c r="N46" s="265"/>
      <c r="O46" s="265"/>
      <c r="P46" s="265"/>
      <c r="Q46" s="265"/>
      <c r="R46" s="265"/>
      <c r="S46" s="245"/>
      <c r="T46" s="171"/>
      <c r="U46" s="171"/>
      <c r="V46" s="243"/>
      <c r="W46" s="171"/>
      <c r="X46" s="171"/>
      <c r="Y46" s="171"/>
      <c r="Z46" s="171"/>
      <c r="AA46" s="171"/>
      <c r="AB46" s="171"/>
      <c r="AC46" s="171"/>
      <c r="AD46" s="240" t="s">
        <v>35</v>
      </c>
      <c r="AE46" s="241"/>
      <c r="AF46" s="241"/>
      <c r="AG46" s="241"/>
      <c r="AH46" s="246"/>
      <c r="AI46" s="247"/>
      <c r="AJ46" s="247"/>
      <c r="AK46" s="247"/>
      <c r="AL46" s="247"/>
      <c r="AM46" s="247"/>
      <c r="AN46" s="247"/>
      <c r="AO46" s="247"/>
      <c r="AP46" s="247"/>
      <c r="AQ46" s="247"/>
      <c r="AR46" s="247"/>
      <c r="AS46" s="285"/>
      <c r="AT46" s="278"/>
      <c r="AU46" s="57"/>
      <c r="AV46" s="57"/>
      <c r="AW46" s="34"/>
    </row>
    <row r="47" spans="1:49" s="1" customFormat="1" ht="15.75">
      <c r="A47" s="171"/>
      <c r="B47" s="171"/>
      <c r="C47" s="172"/>
      <c r="D47" s="173" t="s">
        <v>77</v>
      </c>
      <c r="E47" s="173"/>
      <c r="F47" s="173"/>
      <c r="G47" s="174"/>
      <c r="H47" s="174"/>
      <c r="I47" s="174"/>
      <c r="J47" s="174"/>
      <c r="K47" s="174"/>
      <c r="L47" s="88"/>
      <c r="M47" s="89">
        <v>8</v>
      </c>
      <c r="N47" s="265"/>
      <c r="O47" s="265"/>
      <c r="P47" s="265"/>
      <c r="Q47" s="265"/>
      <c r="R47" s="265"/>
      <c r="S47" s="237"/>
      <c r="T47" s="171"/>
      <c r="U47" s="171"/>
      <c r="V47" s="243"/>
      <c r="W47" s="171"/>
      <c r="X47" s="171"/>
      <c r="Y47" s="171"/>
      <c r="Z47" s="171"/>
      <c r="AA47" s="171"/>
      <c r="AB47" s="171"/>
      <c r="AC47" s="171"/>
      <c r="AD47" s="240" t="s">
        <v>36</v>
      </c>
      <c r="AE47" s="241"/>
      <c r="AF47" s="241"/>
      <c r="AG47" s="241"/>
      <c r="AH47" s="246"/>
      <c r="AI47" s="248"/>
      <c r="AJ47" s="248"/>
      <c r="AK47" s="248"/>
      <c r="AL47" s="248"/>
      <c r="AM47" s="248"/>
      <c r="AN47" s="248"/>
      <c r="AO47" s="248"/>
      <c r="AP47" s="248"/>
      <c r="AQ47" s="248"/>
      <c r="AR47" s="248"/>
      <c r="AS47" s="286"/>
      <c r="AT47" s="278"/>
      <c r="AU47" s="57"/>
      <c r="AV47" s="57"/>
      <c r="AW47" s="34"/>
    </row>
    <row r="48" spans="1:49" s="1" customFormat="1" ht="15.75">
      <c r="A48" s="171"/>
      <c r="B48" s="171"/>
      <c r="C48" s="172"/>
      <c r="D48" s="173" t="s">
        <v>78</v>
      </c>
      <c r="E48" s="173"/>
      <c r="F48" s="173"/>
      <c r="G48" s="174"/>
      <c r="H48" s="174"/>
      <c r="I48" s="174"/>
      <c r="J48" s="174"/>
      <c r="K48" s="174"/>
      <c r="L48" s="88"/>
      <c r="M48" s="89">
        <v>9</v>
      </c>
      <c r="N48" s="265"/>
      <c r="O48" s="265"/>
      <c r="P48" s="265"/>
      <c r="Q48" s="265"/>
      <c r="R48" s="265"/>
      <c r="S48" s="237"/>
      <c r="T48" s="171"/>
      <c r="U48" s="171"/>
      <c r="V48" s="243"/>
      <c r="W48" s="171"/>
      <c r="X48" s="171"/>
      <c r="Y48" s="171"/>
      <c r="Z48" s="171"/>
      <c r="AA48" s="171"/>
      <c r="AB48" s="171"/>
      <c r="AC48" s="171"/>
      <c r="AD48" s="240" t="s">
        <v>37</v>
      </c>
      <c r="AE48" s="241"/>
      <c r="AF48" s="241"/>
      <c r="AG48" s="241"/>
      <c r="AH48" s="246"/>
      <c r="AI48" s="249"/>
      <c r="AJ48" s="249"/>
      <c r="AK48" s="249"/>
      <c r="AL48" s="249"/>
      <c r="AM48" s="249"/>
      <c r="AN48" s="249"/>
      <c r="AO48" s="249"/>
      <c r="AP48" s="249"/>
      <c r="AQ48" s="249"/>
      <c r="AR48" s="249"/>
      <c r="AS48" s="287"/>
      <c r="AT48" s="279"/>
      <c r="AU48" s="56"/>
      <c r="AV48" s="56"/>
      <c r="AW48" s="34"/>
    </row>
    <row r="49" spans="1:49" s="1" customFormat="1" ht="15.75" thickBot="1">
      <c r="A49" s="171"/>
      <c r="B49" s="171"/>
      <c r="C49" s="178"/>
      <c r="D49" s="179"/>
      <c r="E49" s="179"/>
      <c r="F49" s="180"/>
      <c r="G49" s="181"/>
      <c r="H49" s="181"/>
      <c r="I49" s="181"/>
      <c r="J49" s="181"/>
      <c r="K49" s="181"/>
      <c r="L49" s="91"/>
      <c r="M49" s="92"/>
      <c r="N49" s="266"/>
      <c r="O49" s="266"/>
      <c r="P49" s="266"/>
      <c r="Q49" s="266"/>
      <c r="R49" s="266"/>
      <c r="S49" s="182"/>
      <c r="T49" s="171"/>
      <c r="U49" s="171"/>
      <c r="V49" s="243"/>
      <c r="W49" s="171"/>
      <c r="X49" s="171"/>
      <c r="Y49" s="171"/>
      <c r="Z49" s="171"/>
      <c r="AA49" s="171"/>
      <c r="AB49" s="171"/>
      <c r="AC49" s="171"/>
      <c r="AD49" s="240" t="s">
        <v>38</v>
      </c>
      <c r="AE49" s="241"/>
      <c r="AF49" s="241"/>
      <c r="AG49" s="241"/>
      <c r="AH49" s="246"/>
      <c r="AI49" s="249"/>
      <c r="AJ49" s="249"/>
      <c r="AK49" s="249"/>
      <c r="AL49" s="249"/>
      <c r="AM49" s="249"/>
      <c r="AN49" s="249"/>
      <c r="AO49" s="249"/>
      <c r="AP49" s="249"/>
      <c r="AQ49" s="249"/>
      <c r="AR49" s="249"/>
      <c r="AS49" s="287"/>
      <c r="AT49" s="279"/>
      <c r="AU49" s="56"/>
      <c r="AV49" s="56"/>
      <c r="AW49" s="34"/>
    </row>
    <row r="50" spans="1:49" s="1" customFormat="1" ht="15">
      <c r="A50" s="171"/>
      <c r="B50" s="171"/>
      <c r="C50" s="182"/>
      <c r="D50" s="182"/>
      <c r="E50" s="182"/>
      <c r="F50" s="183"/>
      <c r="G50" s="184"/>
      <c r="H50" s="184"/>
      <c r="I50" s="184"/>
      <c r="J50" s="184"/>
      <c r="K50" s="184"/>
      <c r="L50" s="93"/>
      <c r="M50" s="93"/>
      <c r="N50" s="266"/>
      <c r="O50" s="266"/>
      <c r="P50" s="266"/>
      <c r="Q50" s="266"/>
      <c r="R50" s="266"/>
      <c r="S50" s="182"/>
      <c r="T50" s="171"/>
      <c r="U50" s="171"/>
      <c r="V50" s="243"/>
      <c r="W50" s="171"/>
      <c r="X50" s="171"/>
      <c r="Y50" s="171"/>
      <c r="Z50" s="171"/>
      <c r="AA50" s="171"/>
      <c r="AB50" s="171"/>
      <c r="AC50" s="171"/>
      <c r="AD50" s="240" t="s">
        <v>39</v>
      </c>
      <c r="AE50" s="241"/>
      <c r="AF50" s="241"/>
      <c r="AG50" s="241"/>
      <c r="AH50" s="246"/>
      <c r="AI50" s="249"/>
      <c r="AJ50" s="249"/>
      <c r="AK50" s="249"/>
      <c r="AL50" s="249"/>
      <c r="AM50" s="249"/>
      <c r="AN50" s="249"/>
      <c r="AO50" s="249"/>
      <c r="AP50" s="249"/>
      <c r="AQ50" s="249"/>
      <c r="AR50" s="249"/>
      <c r="AS50" s="287"/>
      <c r="AT50" s="279"/>
      <c r="AU50" s="56"/>
      <c r="AV50" s="56"/>
      <c r="AW50" s="34"/>
    </row>
    <row r="51" spans="1:49" s="1" customFormat="1" ht="15">
      <c r="A51" s="171"/>
      <c r="B51" s="171"/>
      <c r="C51" s="182"/>
      <c r="D51" s="182"/>
      <c r="E51" s="182"/>
      <c r="F51" s="183"/>
      <c r="G51" s="184"/>
      <c r="H51" s="184"/>
      <c r="I51" s="184"/>
      <c r="J51" s="184"/>
      <c r="K51" s="184"/>
      <c r="L51" s="93"/>
      <c r="M51" s="93"/>
      <c r="N51" s="266"/>
      <c r="O51" s="266"/>
      <c r="P51" s="266"/>
      <c r="Q51" s="266"/>
      <c r="R51" s="266"/>
      <c r="S51" s="182"/>
      <c r="T51" s="171"/>
      <c r="U51" s="171"/>
      <c r="V51" s="243"/>
      <c r="W51" s="171"/>
      <c r="X51" s="171"/>
      <c r="Y51" s="171"/>
      <c r="Z51" s="171"/>
      <c r="AA51" s="171"/>
      <c r="AB51" s="171"/>
      <c r="AC51" s="171"/>
      <c r="AD51" s="240" t="s">
        <v>41</v>
      </c>
      <c r="AE51" s="241"/>
      <c r="AF51" s="241"/>
      <c r="AG51" s="241"/>
      <c r="AH51" s="246"/>
      <c r="AI51" s="249"/>
      <c r="AJ51" s="249"/>
      <c r="AK51" s="249"/>
      <c r="AL51" s="249"/>
      <c r="AM51" s="249"/>
      <c r="AN51" s="249"/>
      <c r="AO51" s="249"/>
      <c r="AP51" s="249"/>
      <c r="AQ51" s="249"/>
      <c r="AR51" s="249"/>
      <c r="AS51" s="287"/>
      <c r="AT51" s="279"/>
      <c r="AU51" s="56"/>
      <c r="AV51" s="56"/>
      <c r="AW51" s="34"/>
    </row>
    <row r="52" spans="1:49" s="1" customFormat="1" ht="15.75" thickBot="1">
      <c r="A52" s="171"/>
      <c r="B52" s="171"/>
      <c r="C52" s="182"/>
      <c r="D52" s="182"/>
      <c r="E52" s="182"/>
      <c r="F52" s="183"/>
      <c r="G52" s="184"/>
      <c r="H52" s="184"/>
      <c r="I52" s="184"/>
      <c r="J52" s="184"/>
      <c r="K52" s="184"/>
      <c r="L52" s="93"/>
      <c r="M52" s="93"/>
      <c r="N52" s="266"/>
      <c r="O52" s="266"/>
      <c r="P52" s="266"/>
      <c r="Q52" s="266"/>
      <c r="R52" s="266"/>
      <c r="S52" s="182"/>
      <c r="T52" s="171"/>
      <c r="U52" s="171"/>
      <c r="V52" s="243"/>
      <c r="W52" s="171"/>
      <c r="X52" s="171"/>
      <c r="Y52" s="171"/>
      <c r="Z52" s="171"/>
      <c r="AA52" s="171"/>
      <c r="AB52" s="171"/>
      <c r="AC52" s="171"/>
      <c r="AD52" s="250" t="s">
        <v>40</v>
      </c>
      <c r="AE52" s="251"/>
      <c r="AF52" s="251"/>
      <c r="AG52" s="251"/>
      <c r="AH52" s="252"/>
      <c r="AI52" s="253"/>
      <c r="AJ52" s="253"/>
      <c r="AK52" s="253"/>
      <c r="AL52" s="253"/>
      <c r="AM52" s="253"/>
      <c r="AN52" s="253"/>
      <c r="AO52" s="253"/>
      <c r="AP52" s="253"/>
      <c r="AQ52" s="253"/>
      <c r="AR52" s="253"/>
      <c r="AS52" s="288"/>
      <c r="AT52" s="280"/>
      <c r="AU52" s="58"/>
      <c r="AV52" s="58"/>
      <c r="AW52" s="34"/>
    </row>
    <row r="53" spans="1:49" s="1" customFormat="1" ht="15">
      <c r="A53" s="171"/>
      <c r="B53" s="171"/>
      <c r="C53" s="182"/>
      <c r="D53" s="182"/>
      <c r="E53" s="182"/>
      <c r="F53" s="183"/>
      <c r="G53" s="184"/>
      <c r="H53" s="184"/>
      <c r="I53" s="184"/>
      <c r="J53" s="184"/>
      <c r="K53" s="184"/>
      <c r="L53" s="93"/>
      <c r="M53" s="93"/>
      <c r="N53" s="266"/>
      <c r="O53" s="266"/>
      <c r="P53" s="266"/>
      <c r="Q53" s="266"/>
      <c r="R53" s="266"/>
      <c r="S53" s="182"/>
      <c r="T53" s="171"/>
      <c r="U53" s="171"/>
      <c r="V53" s="243"/>
      <c r="W53" s="171"/>
      <c r="X53" s="171"/>
      <c r="Y53" s="171"/>
      <c r="Z53" s="171"/>
      <c r="AA53" s="171"/>
      <c r="AB53" s="171"/>
      <c r="AC53" s="171"/>
      <c r="AD53" s="171"/>
      <c r="AE53" s="171"/>
      <c r="AF53" s="171"/>
      <c r="AG53" s="171"/>
      <c r="AH53" s="171"/>
      <c r="AI53" s="171"/>
      <c r="AJ53" s="171"/>
      <c r="AK53" s="171"/>
      <c r="AL53" s="171"/>
      <c r="AM53" s="171"/>
      <c r="AN53" s="171"/>
      <c r="AO53" s="171"/>
      <c r="AP53" s="171"/>
      <c r="AQ53" s="171"/>
      <c r="AR53" s="171"/>
      <c r="AS53" s="166"/>
      <c r="AT53" s="166"/>
      <c r="AW53" s="34"/>
    </row>
    <row r="54" spans="1:49" s="42" customFormat="1" ht="15.75">
      <c r="A54" s="185"/>
      <c r="B54" s="185"/>
      <c r="C54" s="185"/>
      <c r="D54" s="185"/>
      <c r="E54" s="185"/>
      <c r="F54" s="149"/>
      <c r="G54" s="165"/>
      <c r="H54" s="165"/>
      <c r="I54" s="165"/>
      <c r="J54" s="165"/>
      <c r="K54" s="165"/>
      <c r="L54" s="85"/>
      <c r="M54" s="85"/>
      <c r="N54" s="263"/>
      <c r="O54" s="263"/>
      <c r="P54" s="263"/>
      <c r="Q54" s="263"/>
      <c r="R54" s="263"/>
      <c r="S54" s="185"/>
      <c r="T54" s="185"/>
      <c r="U54" s="185"/>
      <c r="V54" s="254"/>
      <c r="W54" s="185"/>
      <c r="X54" s="185"/>
      <c r="Y54" s="185"/>
      <c r="Z54" s="185"/>
      <c r="AA54" s="185"/>
      <c r="AB54" s="185"/>
      <c r="AC54" s="185"/>
      <c r="AD54" s="185"/>
      <c r="AE54" s="185"/>
      <c r="AF54" s="185"/>
      <c r="AG54" s="185"/>
      <c r="AH54" s="185"/>
      <c r="AI54" s="185"/>
      <c r="AJ54" s="185"/>
      <c r="AK54" s="185"/>
      <c r="AL54" s="185"/>
      <c r="AM54" s="185"/>
      <c r="AN54" s="185"/>
      <c r="AO54" s="185"/>
      <c r="AP54" s="185"/>
      <c r="AQ54" s="185"/>
      <c r="AR54" s="185"/>
      <c r="AS54" s="158"/>
      <c r="AT54" s="158"/>
      <c r="AW54" s="34"/>
    </row>
    <row r="55" spans="12:13" ht="15">
      <c r="L55" s="8"/>
      <c r="M55" s="8"/>
    </row>
    <row r="56" spans="12:48" ht="15">
      <c r="L56" s="8"/>
      <c r="M56" s="8"/>
      <c r="AC56" s="255"/>
      <c r="AD56" s="255"/>
      <c r="AE56" s="255"/>
      <c r="AF56" s="255"/>
      <c r="AG56" s="255"/>
      <c r="AH56" s="255"/>
      <c r="AI56" s="255"/>
      <c r="AJ56" s="255"/>
      <c r="AK56" s="255"/>
      <c r="AL56" s="255"/>
      <c r="AM56" s="255"/>
      <c r="AN56" s="255"/>
      <c r="AO56" s="255"/>
      <c r="AP56" s="255"/>
      <c r="AQ56" s="255"/>
      <c r="AR56" s="255"/>
      <c r="AS56" s="255"/>
      <c r="AT56" s="255"/>
      <c r="AU56" s="54"/>
      <c r="AV56" s="64"/>
    </row>
    <row r="57" spans="12:48" ht="15">
      <c r="L57" s="8"/>
      <c r="M57" s="8"/>
      <c r="AU57" s="5"/>
      <c r="AV57" s="5"/>
    </row>
    <row r="58" spans="1:48" ht="15">
      <c r="A58" s="188"/>
      <c r="F58" s="189"/>
      <c r="G58" s="190"/>
      <c r="H58" s="190"/>
      <c r="I58" s="190"/>
      <c r="L58" s="94"/>
      <c r="M58" s="94"/>
      <c r="AU58" s="5"/>
      <c r="AV58" s="65"/>
    </row>
    <row r="59" spans="1:48" ht="15">
      <c r="A59" s="188"/>
      <c r="F59" s="189"/>
      <c r="G59" s="191"/>
      <c r="L59" s="82"/>
      <c r="M59" s="95"/>
      <c r="N59" s="268"/>
      <c r="O59" s="269"/>
      <c r="P59" s="269"/>
      <c r="Q59" s="269"/>
      <c r="R59" s="269"/>
      <c r="AU59" s="5"/>
      <c r="AV59" s="65"/>
    </row>
    <row r="60" spans="1:48" ht="15">
      <c r="A60" s="188"/>
      <c r="F60" s="189"/>
      <c r="G60" s="191"/>
      <c r="L60" s="82"/>
      <c r="M60" s="95"/>
      <c r="N60" s="268"/>
      <c r="O60" s="269"/>
      <c r="P60" s="269"/>
      <c r="Q60" s="269"/>
      <c r="R60" s="269"/>
      <c r="AU60" s="5"/>
      <c r="AV60" s="65"/>
    </row>
    <row r="61" spans="1:48" ht="15">
      <c r="A61" s="188"/>
      <c r="F61" s="189"/>
      <c r="G61" s="191"/>
      <c r="L61" s="82"/>
      <c r="M61" s="95"/>
      <c r="N61" s="268"/>
      <c r="O61" s="269"/>
      <c r="P61" s="269"/>
      <c r="Q61" s="269"/>
      <c r="R61" s="269"/>
      <c r="AU61" s="5"/>
      <c r="AV61" s="65"/>
    </row>
    <row r="62" spans="1:48" ht="15">
      <c r="A62" s="188"/>
      <c r="F62" s="189"/>
      <c r="G62" s="191"/>
      <c r="L62" s="82"/>
      <c r="M62" s="95"/>
      <c r="N62" s="268"/>
      <c r="O62" s="269"/>
      <c r="P62" s="269"/>
      <c r="Q62" s="269"/>
      <c r="R62" s="269"/>
      <c r="AU62" s="5"/>
      <c r="AV62" s="65"/>
    </row>
    <row r="63" spans="1:48" ht="15">
      <c r="A63" s="188"/>
      <c r="F63" s="189"/>
      <c r="G63" s="191"/>
      <c r="L63" s="82"/>
      <c r="M63" s="95"/>
      <c r="N63" s="268"/>
      <c r="O63" s="269"/>
      <c r="P63" s="269"/>
      <c r="Q63" s="269"/>
      <c r="R63" s="269"/>
      <c r="AU63" s="5"/>
      <c r="AV63" s="65"/>
    </row>
    <row r="64" spans="1:48" ht="15">
      <c r="A64" s="188"/>
      <c r="F64" s="189"/>
      <c r="G64" s="191"/>
      <c r="L64" s="82"/>
      <c r="M64" s="95"/>
      <c r="N64" s="268"/>
      <c r="O64" s="269"/>
      <c r="P64" s="269"/>
      <c r="Q64" s="269"/>
      <c r="R64" s="269"/>
      <c r="AU64" s="5"/>
      <c r="AV64" s="65"/>
    </row>
    <row r="65" spans="1:48" ht="15">
      <c r="A65" s="188"/>
      <c r="F65" s="189"/>
      <c r="G65" s="191"/>
      <c r="L65" s="82"/>
      <c r="M65" s="95"/>
      <c r="N65" s="268"/>
      <c r="O65" s="269"/>
      <c r="P65" s="269"/>
      <c r="Q65" s="269"/>
      <c r="R65" s="269"/>
      <c r="AU65" s="5"/>
      <c r="AV65" s="65"/>
    </row>
    <row r="66" spans="1:48" ht="15">
      <c r="A66" s="188"/>
      <c r="F66" s="189"/>
      <c r="G66" s="191"/>
      <c r="L66" s="82"/>
      <c r="M66" s="95"/>
      <c r="N66" s="268"/>
      <c r="O66" s="269"/>
      <c r="P66" s="269"/>
      <c r="Q66" s="269"/>
      <c r="R66" s="269"/>
      <c r="AU66" s="5"/>
      <c r="AV66" s="65"/>
    </row>
    <row r="67" spans="1:48" ht="15">
      <c r="A67" s="188"/>
      <c r="F67" s="189"/>
      <c r="G67" s="191"/>
      <c r="L67" s="82"/>
      <c r="M67" s="95"/>
      <c r="N67" s="268"/>
      <c r="O67" s="269"/>
      <c r="P67" s="269"/>
      <c r="Q67" s="269"/>
      <c r="R67" s="269"/>
      <c r="AU67" s="5"/>
      <c r="AV67" s="5"/>
    </row>
    <row r="68" spans="12:48" ht="15">
      <c r="L68" s="8"/>
      <c r="M68" s="8"/>
      <c r="AU68" s="66"/>
      <c r="AV68" s="65"/>
    </row>
    <row r="69" spans="12:13" ht="15">
      <c r="L69" s="8"/>
      <c r="M69" s="8"/>
    </row>
    <row r="70" spans="12:13" ht="15">
      <c r="L70" s="8"/>
      <c r="M70" s="8"/>
    </row>
    <row r="71" spans="12:13" ht="15">
      <c r="L71" s="8"/>
      <c r="M71" s="8"/>
    </row>
    <row r="72" spans="12:13" ht="15">
      <c r="L72" s="8"/>
      <c r="M72" s="8"/>
    </row>
    <row r="73" spans="12:13" ht="15">
      <c r="L73" s="8"/>
      <c r="M73" s="8"/>
    </row>
    <row r="74" spans="12:13" ht="15">
      <c r="L74" s="8"/>
      <c r="M74" s="8"/>
    </row>
    <row r="75" spans="12:13" ht="15">
      <c r="L75" s="8"/>
      <c r="M75" s="8"/>
    </row>
    <row r="76" spans="12:13" ht="15">
      <c r="L76" s="8"/>
      <c r="M76" s="8"/>
    </row>
    <row r="77" spans="12:13" ht="15">
      <c r="L77" s="8"/>
      <c r="M77" s="8"/>
    </row>
    <row r="78" spans="12:13" ht="15">
      <c r="L78" s="8"/>
      <c r="M78" s="8"/>
    </row>
    <row r="79" spans="12:13" ht="15">
      <c r="L79" s="8"/>
      <c r="M79" s="8"/>
    </row>
    <row r="80" spans="12:13" ht="15">
      <c r="L80" s="8"/>
      <c r="M80" s="8"/>
    </row>
    <row r="81" spans="12:13" ht="15">
      <c r="L81" s="8"/>
      <c r="M81" s="8"/>
    </row>
    <row r="82" spans="12:13" ht="15">
      <c r="L82" s="8"/>
      <c r="M82" s="8"/>
    </row>
    <row r="83" spans="12:13" ht="15">
      <c r="L83" s="8"/>
      <c r="M83" s="8"/>
    </row>
    <row r="84" spans="12:13" ht="15">
      <c r="L84" s="8"/>
      <c r="M84" s="8"/>
    </row>
    <row r="85" spans="12:13" ht="15">
      <c r="L85" s="8"/>
      <c r="M85" s="8"/>
    </row>
    <row r="86" spans="12:13" ht="15">
      <c r="L86" s="8"/>
      <c r="M86" s="8"/>
    </row>
    <row r="87" spans="12:13" ht="15">
      <c r="L87" s="8"/>
      <c r="M87" s="8"/>
    </row>
    <row r="88" spans="12:13" ht="15">
      <c r="L88" s="8"/>
      <c r="M88" s="8"/>
    </row>
    <row r="89" spans="12:13" ht="15">
      <c r="L89" s="8"/>
      <c r="M89" s="8"/>
    </row>
    <row r="90" spans="12:13" ht="15">
      <c r="L90" s="8"/>
      <c r="M90" s="8"/>
    </row>
    <row r="91" spans="12:13" ht="15">
      <c r="L91" s="8"/>
      <c r="M91" s="8"/>
    </row>
    <row r="92" spans="12:13" ht="15">
      <c r="L92" s="8"/>
      <c r="M92" s="8"/>
    </row>
    <row r="93" spans="12:13" ht="15">
      <c r="L93" s="8"/>
      <c r="M93" s="8"/>
    </row>
    <row r="94" spans="12:13" ht="15">
      <c r="L94" s="8"/>
      <c r="M94" s="8"/>
    </row>
    <row r="95" spans="12:13" ht="15">
      <c r="L95" s="8"/>
      <c r="M95" s="8"/>
    </row>
    <row r="96" spans="12:13" ht="15">
      <c r="L96" s="8"/>
      <c r="M96" s="8"/>
    </row>
    <row r="97" spans="12:13" ht="15">
      <c r="L97" s="8"/>
      <c r="M97" s="8"/>
    </row>
    <row r="98" spans="12:13" ht="15">
      <c r="L98" s="8"/>
      <c r="M98" s="8"/>
    </row>
    <row r="99" spans="12:13" ht="15">
      <c r="L99" s="8"/>
      <c r="M99" s="8"/>
    </row>
    <row r="100" spans="12:13" ht="15">
      <c r="L100" s="8"/>
      <c r="M100" s="8"/>
    </row>
    <row r="101" spans="12:13" ht="15">
      <c r="L101" s="8"/>
      <c r="M101" s="8"/>
    </row>
    <row r="102" spans="12:13" ht="15">
      <c r="L102" s="8"/>
      <c r="M102" s="8"/>
    </row>
    <row r="103" spans="12:13" ht="15">
      <c r="L103" s="8"/>
      <c r="M103" s="8"/>
    </row>
    <row r="104" spans="12:13" ht="15">
      <c r="L104" s="8"/>
      <c r="M104" s="8"/>
    </row>
    <row r="105" spans="12:13" ht="15">
      <c r="L105" s="8"/>
      <c r="M105" s="8"/>
    </row>
    <row r="106" spans="12:13" ht="15">
      <c r="L106" s="8"/>
      <c r="M106" s="8"/>
    </row>
    <row r="107" spans="12:13" ht="15">
      <c r="L107" s="8"/>
      <c r="M107" s="8"/>
    </row>
    <row r="108" spans="12:13" ht="15">
      <c r="L108" s="8"/>
      <c r="M108" s="8"/>
    </row>
    <row r="109" spans="12:13" ht="15">
      <c r="L109" s="8"/>
      <c r="M109" s="8"/>
    </row>
    <row r="110" spans="12:13" ht="15">
      <c r="L110" s="8"/>
      <c r="M110" s="8"/>
    </row>
    <row r="111" spans="12:13" ht="15">
      <c r="L111" s="8"/>
      <c r="M111" s="8"/>
    </row>
    <row r="112" spans="12:13" ht="15">
      <c r="L112" s="8"/>
      <c r="M112" s="8"/>
    </row>
    <row r="113" spans="12:13" ht="15">
      <c r="L113" s="8"/>
      <c r="M113" s="8"/>
    </row>
    <row r="114" spans="12:13" ht="15">
      <c r="L114" s="8"/>
      <c r="M114" s="8"/>
    </row>
    <row r="115" spans="12:13" ht="15">
      <c r="L115" s="8"/>
      <c r="M115" s="8"/>
    </row>
    <row r="116" spans="12:13" ht="15">
      <c r="L116" s="8"/>
      <c r="M116" s="8"/>
    </row>
    <row r="117" spans="12:13" ht="15">
      <c r="L117" s="8"/>
      <c r="M117" s="8"/>
    </row>
    <row r="118" spans="12:13" ht="15">
      <c r="L118" s="8"/>
      <c r="M118" s="8"/>
    </row>
    <row r="119" spans="12:13" ht="15">
      <c r="L119" s="8"/>
      <c r="M119" s="8"/>
    </row>
    <row r="120" spans="12:13" ht="15">
      <c r="L120" s="8"/>
      <c r="M120" s="8"/>
    </row>
    <row r="121" spans="12:13" ht="15">
      <c r="L121" s="8"/>
      <c r="M121" s="8"/>
    </row>
    <row r="122" spans="12:13" ht="15">
      <c r="L122" s="8"/>
      <c r="M122" s="8"/>
    </row>
    <row r="123" spans="12:13" ht="15">
      <c r="L123" s="8"/>
      <c r="M123" s="8"/>
    </row>
    <row r="124" spans="12:13" ht="15">
      <c r="L124" s="8"/>
      <c r="M124" s="8"/>
    </row>
    <row r="125" spans="12:13" ht="15">
      <c r="L125" s="8"/>
      <c r="M125" s="8"/>
    </row>
    <row r="126" spans="12:13" ht="15">
      <c r="L126" s="8"/>
      <c r="M126" s="8"/>
    </row>
    <row r="127" spans="12:13" ht="15">
      <c r="L127" s="8"/>
      <c r="M127" s="8"/>
    </row>
    <row r="128" spans="12:13" ht="15">
      <c r="L128" s="8"/>
      <c r="M128" s="8"/>
    </row>
    <row r="129" spans="12:13" ht="15">
      <c r="L129" s="8"/>
      <c r="M129" s="8"/>
    </row>
    <row r="130" spans="12:13" ht="15">
      <c r="L130" s="8"/>
      <c r="M130" s="8"/>
    </row>
    <row r="131" spans="12:13" ht="15">
      <c r="L131" s="8"/>
      <c r="M131" s="8"/>
    </row>
    <row r="132" spans="12:13" ht="15">
      <c r="L132" s="8"/>
      <c r="M132" s="8"/>
    </row>
    <row r="133" spans="12:13" ht="15">
      <c r="L133" s="8"/>
      <c r="M133" s="8"/>
    </row>
    <row r="134" spans="12:13" ht="15">
      <c r="L134" s="8"/>
      <c r="M134" s="8"/>
    </row>
    <row r="135" spans="12:13" ht="15">
      <c r="L135" s="8"/>
      <c r="M135" s="8"/>
    </row>
    <row r="136" spans="12:13" ht="15">
      <c r="L136" s="8"/>
      <c r="M136" s="8"/>
    </row>
    <row r="137" spans="12:13" ht="15">
      <c r="L137" s="8"/>
      <c r="M137" s="8"/>
    </row>
    <row r="138" spans="12:13" ht="15">
      <c r="L138" s="8"/>
      <c r="M138" s="8"/>
    </row>
    <row r="139" spans="12:13" ht="15">
      <c r="L139" s="8"/>
      <c r="M139" s="8"/>
    </row>
    <row r="140" spans="12:13" ht="15">
      <c r="L140" s="8"/>
      <c r="M140" s="8"/>
    </row>
    <row r="141" spans="12:13" ht="15">
      <c r="L141" s="8"/>
      <c r="M141" s="8"/>
    </row>
    <row r="142" spans="12:13" ht="15">
      <c r="L142" s="8"/>
      <c r="M142" s="8"/>
    </row>
    <row r="143" spans="12:13" ht="15">
      <c r="L143" s="8"/>
      <c r="M143" s="8"/>
    </row>
    <row r="144" spans="12:13" ht="15">
      <c r="L144" s="8"/>
      <c r="M144" s="8"/>
    </row>
    <row r="145" spans="12:13" ht="15">
      <c r="L145" s="8"/>
      <c r="M145" s="8"/>
    </row>
    <row r="146" spans="12:13" ht="15">
      <c r="L146" s="8"/>
      <c r="M146" s="8"/>
    </row>
    <row r="147" spans="12:13" ht="15">
      <c r="L147" s="8"/>
      <c r="M147" s="8"/>
    </row>
    <row r="148" spans="12:13" ht="15">
      <c r="L148" s="8"/>
      <c r="M148" s="8"/>
    </row>
    <row r="149" spans="12:13" ht="15">
      <c r="L149" s="8"/>
      <c r="M149" s="8"/>
    </row>
    <row r="150" spans="12:13" ht="15">
      <c r="L150" s="8"/>
      <c r="M150" s="8"/>
    </row>
    <row r="151" spans="12:13" ht="15">
      <c r="L151" s="8"/>
      <c r="M151" s="8"/>
    </row>
    <row r="152" spans="12:13" ht="15">
      <c r="L152" s="8"/>
      <c r="M152" s="8"/>
    </row>
    <row r="153" spans="12:13" ht="15">
      <c r="L153" s="8"/>
      <c r="M153" s="8"/>
    </row>
    <row r="154" spans="12:13" ht="15">
      <c r="L154" s="8"/>
      <c r="M154" s="8"/>
    </row>
    <row r="155" spans="12:13" ht="15">
      <c r="L155" s="8"/>
      <c r="M155" s="8"/>
    </row>
    <row r="156" spans="12:13" ht="15">
      <c r="L156" s="8"/>
      <c r="M156" s="8"/>
    </row>
    <row r="157" spans="12:13" ht="15">
      <c r="L157" s="8"/>
      <c r="M157" s="8"/>
    </row>
    <row r="158" spans="12:13" ht="15">
      <c r="L158" s="8"/>
      <c r="M158" s="8"/>
    </row>
    <row r="159" spans="12:13" ht="15">
      <c r="L159" s="8"/>
      <c r="M159" s="8"/>
    </row>
    <row r="160" spans="12:13" ht="15">
      <c r="L160" s="8"/>
      <c r="M160" s="8"/>
    </row>
    <row r="161" spans="12:13" ht="15">
      <c r="L161" s="8"/>
      <c r="M161" s="8"/>
    </row>
    <row r="162" spans="12:13" ht="15">
      <c r="L162" s="8"/>
      <c r="M162" s="8"/>
    </row>
    <row r="163" spans="12:13" ht="15">
      <c r="L163" s="8"/>
      <c r="M163" s="8"/>
    </row>
    <row r="164" spans="12:13" ht="15">
      <c r="L164" s="8"/>
      <c r="M164" s="8"/>
    </row>
    <row r="165" spans="12:13" ht="15">
      <c r="L165" s="8"/>
      <c r="M165" s="8"/>
    </row>
    <row r="166" spans="12:13" ht="15">
      <c r="L166" s="8"/>
      <c r="M166" s="8"/>
    </row>
    <row r="167" spans="12:13" ht="15">
      <c r="L167" s="8"/>
      <c r="M167" s="8"/>
    </row>
    <row r="168" spans="12:13" ht="15">
      <c r="L168" s="8"/>
      <c r="M168" s="8"/>
    </row>
    <row r="169" spans="12:13" ht="15">
      <c r="L169" s="8"/>
      <c r="M169" s="8"/>
    </row>
    <row r="170" spans="12:13" ht="15">
      <c r="L170" s="8"/>
      <c r="M170" s="8"/>
    </row>
    <row r="171" spans="12:13" ht="15">
      <c r="L171" s="8"/>
      <c r="M171" s="8"/>
    </row>
    <row r="172" spans="12:13" ht="15">
      <c r="L172" s="8"/>
      <c r="M172" s="8"/>
    </row>
    <row r="173" spans="12:13" ht="15">
      <c r="L173" s="8"/>
      <c r="M173" s="8"/>
    </row>
    <row r="174" spans="12:13" ht="15">
      <c r="L174" s="8"/>
      <c r="M174" s="8"/>
    </row>
    <row r="175" spans="12:13" ht="15">
      <c r="L175" s="8"/>
      <c r="M175" s="8"/>
    </row>
    <row r="176" spans="12:13" ht="15">
      <c r="L176" s="8"/>
      <c r="M176" s="8"/>
    </row>
    <row r="177" spans="12:13" ht="15">
      <c r="L177" s="8"/>
      <c r="M177" s="8"/>
    </row>
    <row r="178" spans="12:13" ht="15">
      <c r="L178" s="8"/>
      <c r="M178" s="8"/>
    </row>
    <row r="179" spans="12:13" ht="15">
      <c r="L179" s="8"/>
      <c r="M179" s="8"/>
    </row>
    <row r="180" spans="12:13" ht="15">
      <c r="L180" s="8"/>
      <c r="M180" s="8"/>
    </row>
    <row r="181" spans="12:13" ht="15">
      <c r="L181" s="8"/>
      <c r="M181" s="8"/>
    </row>
    <row r="182" spans="12:13" ht="15">
      <c r="L182" s="8"/>
      <c r="M182" s="8"/>
    </row>
    <row r="183" spans="12:13" ht="15">
      <c r="L183" s="8"/>
      <c r="M183" s="8"/>
    </row>
    <row r="184" spans="12:13" ht="15">
      <c r="L184" s="8"/>
      <c r="M184" s="8"/>
    </row>
    <row r="185" spans="12:13" ht="15">
      <c r="L185" s="8"/>
      <c r="M185" s="8"/>
    </row>
    <row r="186" spans="12:13" ht="15">
      <c r="L186" s="8"/>
      <c r="M186" s="8"/>
    </row>
    <row r="187" spans="12:13" ht="15">
      <c r="L187" s="8"/>
      <c r="M187" s="8"/>
    </row>
    <row r="188" spans="12:13" ht="15">
      <c r="L188" s="8"/>
      <c r="M188" s="8"/>
    </row>
    <row r="189" spans="12:13" ht="15">
      <c r="L189" s="8"/>
      <c r="M189" s="8"/>
    </row>
    <row r="190" spans="12:13" ht="15">
      <c r="L190" s="8"/>
      <c r="M190" s="8"/>
    </row>
    <row r="191" spans="12:13" ht="15">
      <c r="L191" s="8"/>
      <c r="M191" s="8"/>
    </row>
    <row r="192" spans="12:13" ht="15">
      <c r="L192" s="8"/>
      <c r="M192" s="8"/>
    </row>
    <row r="193" spans="12:13" ht="15">
      <c r="L193" s="8"/>
      <c r="M193" s="8"/>
    </row>
    <row r="194" spans="12:13" ht="15">
      <c r="L194" s="8"/>
      <c r="M194" s="8"/>
    </row>
    <row r="195" spans="12:13" ht="15">
      <c r="L195" s="8"/>
      <c r="M195" s="8"/>
    </row>
    <row r="196" spans="12:13" ht="15">
      <c r="L196" s="8"/>
      <c r="M196" s="8"/>
    </row>
    <row r="197" spans="12:13" ht="15">
      <c r="L197" s="8"/>
      <c r="M197" s="8"/>
    </row>
    <row r="198" spans="12:13" ht="15">
      <c r="L198" s="8"/>
      <c r="M198" s="8"/>
    </row>
    <row r="199" spans="12:13" ht="15">
      <c r="L199" s="8"/>
      <c r="M199" s="8"/>
    </row>
    <row r="200" spans="12:13" ht="15">
      <c r="L200" s="8"/>
      <c r="M200" s="8"/>
    </row>
    <row r="201" spans="12:13" ht="15">
      <c r="L201" s="8"/>
      <c r="M201" s="8"/>
    </row>
    <row r="202" spans="12:13" ht="15">
      <c r="L202" s="8"/>
      <c r="M202" s="8"/>
    </row>
    <row r="203" spans="12:13" ht="15">
      <c r="L203" s="8"/>
      <c r="M203" s="8"/>
    </row>
    <row r="204" spans="12:13" ht="15">
      <c r="L204" s="8"/>
      <c r="M204" s="8"/>
    </row>
    <row r="205" spans="12:13" ht="15">
      <c r="L205" s="8"/>
      <c r="M205" s="8"/>
    </row>
    <row r="206" spans="12:13" ht="15">
      <c r="L206" s="8"/>
      <c r="M206" s="8"/>
    </row>
    <row r="207" spans="12:13" ht="15">
      <c r="L207" s="8"/>
      <c r="M207" s="8"/>
    </row>
    <row r="208" spans="12:13" ht="15">
      <c r="L208" s="8"/>
      <c r="M208" s="8"/>
    </row>
    <row r="209" spans="12:13" ht="15">
      <c r="L209" s="8"/>
      <c r="M209" s="8"/>
    </row>
    <row r="210" spans="12:13" ht="15">
      <c r="L210" s="8"/>
      <c r="M210" s="8"/>
    </row>
    <row r="211" spans="12:13" ht="15">
      <c r="L211" s="8"/>
      <c r="M211" s="8"/>
    </row>
    <row r="212" spans="12:13" ht="15">
      <c r="L212" s="8"/>
      <c r="M212" s="8"/>
    </row>
    <row r="213" spans="12:13" ht="15">
      <c r="L213" s="8"/>
      <c r="M213" s="8"/>
    </row>
    <row r="214" spans="12:13" ht="15">
      <c r="L214" s="8"/>
      <c r="M214" s="8"/>
    </row>
    <row r="215" spans="12:13" ht="15">
      <c r="L215" s="8"/>
      <c r="M215" s="8"/>
    </row>
    <row r="216" spans="12:13" ht="15">
      <c r="L216" s="8"/>
      <c r="M216" s="8"/>
    </row>
    <row r="217" spans="12:13" ht="15">
      <c r="L217" s="8"/>
      <c r="M217" s="8"/>
    </row>
    <row r="218" spans="12:13" ht="15">
      <c r="L218" s="8"/>
      <c r="M218" s="8"/>
    </row>
    <row r="219" spans="12:13" ht="15">
      <c r="L219" s="8"/>
      <c r="M219" s="8"/>
    </row>
    <row r="220" spans="12:13" ht="15">
      <c r="L220" s="8"/>
      <c r="M220" s="8"/>
    </row>
    <row r="221" spans="12:13" ht="15">
      <c r="L221" s="8"/>
      <c r="M221" s="8"/>
    </row>
    <row r="222" spans="12:13" ht="15">
      <c r="L222" s="8"/>
      <c r="M222" s="8"/>
    </row>
    <row r="223" spans="12:13" ht="15">
      <c r="L223" s="8"/>
      <c r="M223" s="8"/>
    </row>
    <row r="224" spans="12:13" ht="15">
      <c r="L224" s="8"/>
      <c r="M224" s="8"/>
    </row>
    <row r="225" spans="12:13" ht="15">
      <c r="L225" s="8"/>
      <c r="M225" s="8"/>
    </row>
    <row r="226" spans="12:13" ht="15">
      <c r="L226" s="8"/>
      <c r="M226" s="8"/>
    </row>
    <row r="227" spans="12:13" ht="15">
      <c r="L227" s="8"/>
      <c r="M227" s="8"/>
    </row>
    <row r="228" spans="12:13" ht="15">
      <c r="L228" s="8"/>
      <c r="M228" s="8"/>
    </row>
    <row r="229" spans="12:13" ht="15">
      <c r="L229" s="8"/>
      <c r="M229" s="8"/>
    </row>
    <row r="230" spans="12:13" ht="15">
      <c r="L230" s="8"/>
      <c r="M230" s="8"/>
    </row>
    <row r="231" spans="12:13" ht="15">
      <c r="L231" s="8"/>
      <c r="M231" s="8"/>
    </row>
    <row r="232" spans="12:13" ht="15">
      <c r="L232" s="8"/>
      <c r="M232" s="8"/>
    </row>
    <row r="233" spans="12:13" ht="15">
      <c r="L233" s="8"/>
      <c r="M233" s="8"/>
    </row>
    <row r="234" spans="12:13" ht="15">
      <c r="L234" s="8"/>
      <c r="M234" s="8"/>
    </row>
    <row r="235" spans="12:13" ht="15">
      <c r="L235" s="8"/>
      <c r="M235" s="8"/>
    </row>
    <row r="236" spans="12:13" ht="15">
      <c r="L236" s="8"/>
      <c r="M236" s="8"/>
    </row>
    <row r="237" spans="12:13" ht="15">
      <c r="L237" s="8"/>
      <c r="M237" s="8"/>
    </row>
    <row r="238" spans="12:13" ht="15">
      <c r="L238" s="8"/>
      <c r="M238" s="8"/>
    </row>
    <row r="239" spans="12:13" ht="15">
      <c r="L239" s="8"/>
      <c r="M239" s="8"/>
    </row>
    <row r="240" spans="12:13" ht="15">
      <c r="L240" s="8"/>
      <c r="M240" s="8"/>
    </row>
    <row r="241" spans="12:13" ht="15">
      <c r="L241" s="8"/>
      <c r="M241" s="8"/>
    </row>
    <row r="242" spans="12:13" ht="15">
      <c r="L242" s="8"/>
      <c r="M242" s="8"/>
    </row>
    <row r="243" spans="12:13" ht="15">
      <c r="L243" s="8"/>
      <c r="M243" s="8"/>
    </row>
    <row r="244" spans="12:13" ht="15">
      <c r="L244" s="8"/>
      <c r="M244" s="8"/>
    </row>
    <row r="245" spans="12:13" ht="15">
      <c r="L245" s="8"/>
      <c r="M245" s="8"/>
    </row>
    <row r="246" spans="12:13" ht="15">
      <c r="L246" s="8"/>
      <c r="M246" s="8"/>
    </row>
    <row r="247" spans="12:13" ht="15">
      <c r="L247" s="8"/>
      <c r="M247" s="8"/>
    </row>
    <row r="248" spans="12:13" ht="15">
      <c r="L248" s="8"/>
      <c r="M248" s="8"/>
    </row>
    <row r="249" spans="12:13" ht="15">
      <c r="L249" s="8"/>
      <c r="M249" s="8"/>
    </row>
    <row r="250" spans="12:13" ht="15">
      <c r="L250" s="8"/>
      <c r="M250" s="8"/>
    </row>
    <row r="251" spans="12:13" ht="15">
      <c r="L251" s="8"/>
      <c r="M251" s="8"/>
    </row>
    <row r="252" spans="12:13" ht="15">
      <c r="L252" s="8"/>
      <c r="M252" s="8"/>
    </row>
    <row r="253" spans="12:13" ht="15">
      <c r="L253" s="8"/>
      <c r="M253" s="8"/>
    </row>
    <row r="254" spans="12:13" ht="15">
      <c r="L254" s="8"/>
      <c r="M254" s="8"/>
    </row>
    <row r="255" spans="12:13" ht="15">
      <c r="L255" s="8"/>
      <c r="M255" s="8"/>
    </row>
    <row r="256" spans="12:13" ht="15">
      <c r="L256" s="8"/>
      <c r="M256" s="8"/>
    </row>
    <row r="257" spans="12:13" ht="15">
      <c r="L257" s="8"/>
      <c r="M257" s="8"/>
    </row>
    <row r="258" spans="12:13" ht="15">
      <c r="L258" s="8"/>
      <c r="M258" s="8"/>
    </row>
    <row r="259" spans="12:13" ht="15">
      <c r="L259" s="8"/>
      <c r="M259" s="8"/>
    </row>
    <row r="260" spans="12:13" ht="15">
      <c r="L260" s="8"/>
      <c r="M260" s="8"/>
    </row>
    <row r="261" spans="12:13" ht="15">
      <c r="L261" s="8"/>
      <c r="M261" s="8"/>
    </row>
    <row r="262" spans="12:13" ht="15">
      <c r="L262" s="8"/>
      <c r="M262" s="8"/>
    </row>
    <row r="263" spans="12:13" ht="15">
      <c r="L263" s="8"/>
      <c r="M263" s="8"/>
    </row>
    <row r="264" spans="12:13" ht="15">
      <c r="L264" s="8"/>
      <c r="M264" s="8"/>
    </row>
    <row r="265" spans="12:13" ht="15">
      <c r="L265" s="8"/>
      <c r="M265" s="8"/>
    </row>
    <row r="266" spans="12:13" ht="15">
      <c r="L266" s="8"/>
      <c r="M266" s="8"/>
    </row>
    <row r="267" spans="12:13" ht="15">
      <c r="L267" s="8"/>
      <c r="M267" s="8"/>
    </row>
    <row r="268" spans="12:13" ht="15">
      <c r="L268" s="8"/>
      <c r="M268" s="8"/>
    </row>
    <row r="269" spans="12:13" ht="15">
      <c r="L269" s="8"/>
      <c r="M269" s="8"/>
    </row>
    <row r="270" spans="12:13" ht="15">
      <c r="L270" s="8"/>
      <c r="M270" s="8"/>
    </row>
    <row r="271" spans="12:13" ht="15">
      <c r="L271" s="8"/>
      <c r="M271" s="8"/>
    </row>
    <row r="272" spans="12:13" ht="15">
      <c r="L272" s="8"/>
      <c r="M272" s="8"/>
    </row>
    <row r="273" spans="12:13" ht="15">
      <c r="L273" s="8"/>
      <c r="M273" s="8"/>
    </row>
    <row r="274" spans="12:13" ht="15">
      <c r="L274" s="8"/>
      <c r="M274" s="8"/>
    </row>
    <row r="275" spans="12:13" ht="15">
      <c r="L275" s="8"/>
      <c r="M275" s="8"/>
    </row>
    <row r="276" spans="12:13" ht="15">
      <c r="L276" s="8"/>
      <c r="M276" s="8"/>
    </row>
    <row r="277" spans="12:13" ht="15">
      <c r="L277" s="8"/>
      <c r="M277" s="8"/>
    </row>
    <row r="278" spans="12:13" ht="15">
      <c r="L278" s="8"/>
      <c r="M278" s="8"/>
    </row>
    <row r="279" spans="12:13" ht="15">
      <c r="L279" s="8"/>
      <c r="M279" s="8"/>
    </row>
    <row r="280" spans="12:13" ht="15">
      <c r="L280" s="8"/>
      <c r="M280" s="8"/>
    </row>
    <row r="281" spans="12:13" ht="15">
      <c r="L281" s="8"/>
      <c r="M281" s="8"/>
    </row>
    <row r="282" spans="12:13" ht="15">
      <c r="L282" s="8"/>
      <c r="M282" s="8"/>
    </row>
    <row r="283" spans="12:13" ht="15">
      <c r="L283" s="8"/>
      <c r="M283" s="8"/>
    </row>
    <row r="284" spans="12:13" ht="15">
      <c r="L284" s="8"/>
      <c r="M284" s="8"/>
    </row>
    <row r="285" spans="12:13" ht="15">
      <c r="L285" s="8"/>
      <c r="M285" s="8"/>
    </row>
    <row r="286" spans="12:13" ht="15">
      <c r="L286" s="8"/>
      <c r="M286" s="8"/>
    </row>
    <row r="287" spans="12:13" ht="15">
      <c r="L287" s="8"/>
      <c r="M287" s="8"/>
    </row>
    <row r="288" spans="12:13" ht="15">
      <c r="L288" s="8"/>
      <c r="M288" s="8"/>
    </row>
    <row r="289" spans="12:13" ht="15">
      <c r="L289" s="8"/>
      <c r="M289" s="8"/>
    </row>
    <row r="290" spans="12:13" ht="15">
      <c r="L290" s="8"/>
      <c r="M290" s="8"/>
    </row>
    <row r="291" spans="12:13" ht="15">
      <c r="L291" s="8"/>
      <c r="M291" s="8"/>
    </row>
    <row r="292" spans="12:13" ht="15">
      <c r="L292" s="8"/>
      <c r="M292" s="8"/>
    </row>
    <row r="293" spans="12:13" ht="15">
      <c r="L293" s="8"/>
      <c r="M293" s="8"/>
    </row>
    <row r="294" spans="12:13" ht="15">
      <c r="L294" s="8"/>
      <c r="M294" s="8"/>
    </row>
    <row r="295" spans="12:13" ht="15">
      <c r="L295" s="8"/>
      <c r="M295" s="8"/>
    </row>
    <row r="296" spans="12:13" ht="15">
      <c r="L296" s="8"/>
      <c r="M296" s="8"/>
    </row>
    <row r="297" spans="12:13" ht="15">
      <c r="L297" s="8"/>
      <c r="M297" s="8"/>
    </row>
    <row r="298" spans="12:13" ht="15">
      <c r="L298" s="8"/>
      <c r="M298" s="8"/>
    </row>
    <row r="299" spans="12:13" ht="15">
      <c r="L299" s="8"/>
      <c r="M299" s="8"/>
    </row>
    <row r="300" spans="12:13" ht="15">
      <c r="L300" s="8"/>
      <c r="M300" s="8"/>
    </row>
    <row r="301" spans="12:13" ht="15">
      <c r="L301" s="8"/>
      <c r="M301" s="8"/>
    </row>
    <row r="302" spans="12:13" ht="15">
      <c r="L302" s="8"/>
      <c r="M302" s="8"/>
    </row>
    <row r="303" spans="12:13" ht="15">
      <c r="L303" s="8"/>
      <c r="M303" s="8"/>
    </row>
    <row r="304" spans="12:13" ht="15">
      <c r="L304" s="8"/>
      <c r="M304" s="8"/>
    </row>
    <row r="305" spans="12:13" ht="15">
      <c r="L305" s="8"/>
      <c r="M305" s="8"/>
    </row>
    <row r="306" spans="12:13" ht="15">
      <c r="L306" s="8"/>
      <c r="M306" s="8"/>
    </row>
    <row r="307" spans="12:13" ht="15">
      <c r="L307" s="8"/>
      <c r="M307" s="8"/>
    </row>
    <row r="308" spans="12:13" ht="15">
      <c r="L308" s="8"/>
      <c r="M308" s="8"/>
    </row>
    <row r="309" spans="12:13" ht="15">
      <c r="L309" s="8"/>
      <c r="M309" s="8"/>
    </row>
    <row r="310" spans="12:13" ht="15">
      <c r="L310" s="8"/>
      <c r="M310" s="8"/>
    </row>
    <row r="311" spans="12:13" ht="15">
      <c r="L311" s="8"/>
      <c r="M311" s="8"/>
    </row>
    <row r="312" spans="12:13" ht="15">
      <c r="L312" s="8"/>
      <c r="M312" s="8"/>
    </row>
    <row r="313" spans="12:13" ht="15">
      <c r="L313" s="8"/>
      <c r="M313" s="8"/>
    </row>
    <row r="314" spans="12:13" ht="15">
      <c r="L314" s="8"/>
      <c r="M314" s="8"/>
    </row>
    <row r="315" spans="12:13" ht="15">
      <c r="L315" s="8"/>
      <c r="M315" s="8"/>
    </row>
    <row r="316" spans="12:13" ht="15">
      <c r="L316" s="8"/>
      <c r="M316" s="8"/>
    </row>
    <row r="317" spans="12:13" ht="15">
      <c r="L317" s="8"/>
      <c r="M317" s="8"/>
    </row>
    <row r="318" spans="12:13" ht="15">
      <c r="L318" s="8"/>
      <c r="M318" s="8"/>
    </row>
    <row r="319" spans="12:13" ht="15">
      <c r="L319" s="8"/>
      <c r="M319" s="8"/>
    </row>
    <row r="320" spans="12:13" ht="15">
      <c r="L320" s="8"/>
      <c r="M320" s="8"/>
    </row>
    <row r="321" spans="12:13" ht="15">
      <c r="L321" s="8"/>
      <c r="M321" s="8"/>
    </row>
    <row r="322" spans="12:13" ht="15">
      <c r="L322" s="8"/>
      <c r="M322" s="8"/>
    </row>
    <row r="323" spans="12:13" ht="15">
      <c r="L323" s="8"/>
      <c r="M323" s="8"/>
    </row>
    <row r="324" spans="12:13" ht="15">
      <c r="L324" s="8"/>
      <c r="M324" s="8"/>
    </row>
    <row r="325" spans="12:13" ht="15">
      <c r="L325" s="8"/>
      <c r="M325" s="8"/>
    </row>
    <row r="326" spans="12:13" ht="15">
      <c r="L326" s="8"/>
      <c r="M326" s="8"/>
    </row>
    <row r="327" spans="12:13" ht="15">
      <c r="L327" s="8"/>
      <c r="M327" s="8"/>
    </row>
    <row r="328" spans="12:13" ht="15">
      <c r="L328" s="8"/>
      <c r="M328" s="8"/>
    </row>
    <row r="329" spans="12:13" ht="15">
      <c r="L329" s="8"/>
      <c r="M329" s="8"/>
    </row>
    <row r="330" spans="12:13" ht="15">
      <c r="L330" s="8"/>
      <c r="M330" s="8"/>
    </row>
    <row r="331" spans="12:13" ht="15">
      <c r="L331" s="8"/>
      <c r="M331" s="8"/>
    </row>
    <row r="332" spans="12:13" ht="15">
      <c r="L332" s="8"/>
      <c r="M332" s="8"/>
    </row>
    <row r="333" spans="12:13" ht="15">
      <c r="L333" s="8"/>
      <c r="M333" s="8"/>
    </row>
    <row r="334" spans="12:13" ht="15">
      <c r="L334" s="8"/>
      <c r="M334" s="8"/>
    </row>
    <row r="335" spans="12:13" ht="15">
      <c r="L335" s="8"/>
      <c r="M335" s="8"/>
    </row>
    <row r="336" spans="12:13" ht="15">
      <c r="L336" s="8"/>
      <c r="M336" s="8"/>
    </row>
    <row r="337" spans="12:13" ht="15">
      <c r="L337" s="8"/>
      <c r="M337" s="8"/>
    </row>
    <row r="338" spans="12:13" ht="15">
      <c r="L338" s="8"/>
      <c r="M338" s="8"/>
    </row>
    <row r="339" spans="12:13" ht="15">
      <c r="L339" s="8"/>
      <c r="M339" s="8"/>
    </row>
    <row r="340" spans="12:13" ht="15">
      <c r="L340" s="8"/>
      <c r="M340" s="8"/>
    </row>
    <row r="341" spans="12:13" ht="15">
      <c r="L341" s="8"/>
      <c r="M341" s="8"/>
    </row>
    <row r="342" spans="12:13" ht="15">
      <c r="L342" s="8"/>
      <c r="M342" s="8"/>
    </row>
    <row r="343" spans="12:13" ht="15">
      <c r="L343" s="8"/>
      <c r="M343" s="8"/>
    </row>
    <row r="344" spans="12:13" ht="15">
      <c r="L344" s="8"/>
      <c r="M344" s="8"/>
    </row>
    <row r="345" spans="12:13" ht="15">
      <c r="L345" s="8"/>
      <c r="M345" s="8"/>
    </row>
    <row r="346" spans="12:13" ht="15">
      <c r="L346" s="8"/>
      <c r="M346" s="8"/>
    </row>
    <row r="347" spans="12:13" ht="15">
      <c r="L347" s="8"/>
      <c r="M347" s="8"/>
    </row>
    <row r="348" spans="12:13" ht="15">
      <c r="L348" s="8"/>
      <c r="M348" s="8"/>
    </row>
    <row r="349" spans="12:13" ht="15">
      <c r="L349" s="8"/>
      <c r="M349" s="8"/>
    </row>
    <row r="350" spans="12:13" ht="15">
      <c r="L350" s="8"/>
      <c r="M350" s="8"/>
    </row>
    <row r="351" spans="12:13" ht="15">
      <c r="L351" s="8"/>
      <c r="M351" s="8"/>
    </row>
    <row r="352" spans="12:13" ht="15">
      <c r="L352" s="8"/>
      <c r="M352" s="8"/>
    </row>
    <row r="353" spans="12:13" ht="15">
      <c r="L353" s="8"/>
      <c r="M353" s="8"/>
    </row>
    <row r="354" spans="12:13" ht="15">
      <c r="L354" s="8"/>
      <c r="M354" s="8"/>
    </row>
    <row r="355" spans="12:13" ht="15">
      <c r="L355" s="8"/>
      <c r="M355" s="8"/>
    </row>
    <row r="356" spans="12:13" ht="15">
      <c r="L356" s="8"/>
      <c r="M356" s="8"/>
    </row>
    <row r="357" spans="12:13" ht="15">
      <c r="L357" s="8"/>
      <c r="M357" s="8"/>
    </row>
    <row r="358" spans="12:13" ht="15">
      <c r="L358" s="8"/>
      <c r="M358" s="8"/>
    </row>
    <row r="359" spans="12:13" ht="15">
      <c r="L359" s="8"/>
      <c r="M359" s="8"/>
    </row>
    <row r="360" spans="12:13" ht="15">
      <c r="L360" s="8"/>
      <c r="M360" s="8"/>
    </row>
    <row r="361" spans="12:13" ht="15">
      <c r="L361" s="8"/>
      <c r="M361" s="8"/>
    </row>
    <row r="362" spans="12:13" ht="15">
      <c r="L362" s="8"/>
      <c r="M362" s="8"/>
    </row>
    <row r="363" spans="12:13" ht="15">
      <c r="L363" s="8"/>
      <c r="M363" s="8"/>
    </row>
    <row r="364" spans="12:13" ht="15">
      <c r="L364" s="8"/>
      <c r="M364" s="8"/>
    </row>
    <row r="365" spans="12:13" ht="15">
      <c r="L365" s="8"/>
      <c r="M365" s="8"/>
    </row>
    <row r="366" spans="12:13" ht="15">
      <c r="L366" s="8"/>
      <c r="M366" s="8"/>
    </row>
    <row r="367" spans="12:13" ht="15">
      <c r="L367" s="8"/>
      <c r="M367" s="8"/>
    </row>
    <row r="368" spans="12:13" ht="15">
      <c r="L368" s="8"/>
      <c r="M368" s="8"/>
    </row>
    <row r="369" spans="12:13" ht="15">
      <c r="L369" s="8"/>
      <c r="M369" s="8"/>
    </row>
    <row r="370" spans="12:13" ht="15">
      <c r="L370" s="8"/>
      <c r="M370" s="8"/>
    </row>
    <row r="371" spans="12:13" ht="15">
      <c r="L371" s="8"/>
      <c r="M371" s="8"/>
    </row>
    <row r="372" spans="12:13" ht="15">
      <c r="L372" s="8"/>
      <c r="M372" s="8"/>
    </row>
    <row r="373" spans="12:13" ht="15">
      <c r="L373" s="8"/>
      <c r="M373" s="8"/>
    </row>
    <row r="374" spans="12:13" ht="15">
      <c r="L374" s="8"/>
      <c r="M374" s="8"/>
    </row>
    <row r="375" spans="12:13" ht="15">
      <c r="L375" s="8"/>
      <c r="M375" s="8"/>
    </row>
    <row r="376" spans="12:13" ht="15">
      <c r="L376" s="8"/>
      <c r="M376" s="8"/>
    </row>
    <row r="377" spans="12:13" ht="15">
      <c r="L377" s="8"/>
      <c r="M377" s="8"/>
    </row>
    <row r="378" spans="12:13" ht="15">
      <c r="L378" s="8"/>
      <c r="M378" s="8"/>
    </row>
    <row r="379" spans="12:13" ht="15">
      <c r="L379" s="8"/>
      <c r="M379" s="8"/>
    </row>
    <row r="380" spans="12:13" ht="15">
      <c r="L380" s="8"/>
      <c r="M380" s="8"/>
    </row>
    <row r="381" spans="12:13" ht="15">
      <c r="L381" s="8"/>
      <c r="M381" s="8"/>
    </row>
    <row r="382" spans="12:13" ht="15">
      <c r="L382" s="8"/>
      <c r="M382" s="8"/>
    </row>
    <row r="383" spans="12:13" ht="15">
      <c r="L383" s="8"/>
      <c r="M383" s="8"/>
    </row>
    <row r="384" spans="12:13" ht="15">
      <c r="L384" s="8"/>
      <c r="M384" s="8"/>
    </row>
    <row r="385" spans="12:13" ht="15">
      <c r="L385" s="8"/>
      <c r="M385" s="8"/>
    </row>
    <row r="386" spans="12:13" ht="15">
      <c r="L386" s="8"/>
      <c r="M386" s="8"/>
    </row>
    <row r="387" spans="12:13" ht="15">
      <c r="L387" s="8"/>
      <c r="M387" s="8"/>
    </row>
    <row r="388" spans="12:13" ht="15">
      <c r="L388" s="8"/>
      <c r="M388" s="8"/>
    </row>
    <row r="389" spans="12:13" ht="15">
      <c r="L389" s="8"/>
      <c r="M389" s="8"/>
    </row>
    <row r="390" spans="12:13" ht="15">
      <c r="L390" s="8"/>
      <c r="M390" s="8"/>
    </row>
    <row r="391" spans="12:13" ht="15">
      <c r="L391" s="8"/>
      <c r="M391" s="8"/>
    </row>
    <row r="392" spans="12:13" ht="15">
      <c r="L392" s="8"/>
      <c r="M392" s="8"/>
    </row>
    <row r="393" spans="12:13" ht="15">
      <c r="L393" s="8"/>
      <c r="M393" s="8"/>
    </row>
    <row r="394" spans="12:13" ht="15">
      <c r="L394" s="8"/>
      <c r="M394" s="8"/>
    </row>
    <row r="395" spans="12:13" ht="15">
      <c r="L395" s="8"/>
      <c r="M395" s="8"/>
    </row>
    <row r="396" spans="12:13" ht="15">
      <c r="L396" s="8"/>
      <c r="M396" s="8"/>
    </row>
    <row r="397" spans="12:13" ht="15">
      <c r="L397" s="8"/>
      <c r="M397" s="8"/>
    </row>
    <row r="398" spans="12:13" ht="15">
      <c r="L398" s="8"/>
      <c r="M398" s="8"/>
    </row>
    <row r="399" spans="12:13" ht="15">
      <c r="L399" s="8"/>
      <c r="M399" s="8"/>
    </row>
    <row r="400" spans="12:13" ht="15">
      <c r="L400" s="8"/>
      <c r="M400" s="8"/>
    </row>
    <row r="401" spans="12:13" ht="15">
      <c r="L401" s="8"/>
      <c r="M401" s="8"/>
    </row>
    <row r="402" spans="12:13" ht="15">
      <c r="L402" s="8"/>
      <c r="M402" s="8"/>
    </row>
    <row r="403" spans="12:13" ht="15">
      <c r="L403" s="8"/>
      <c r="M403" s="8"/>
    </row>
    <row r="404" spans="12:13" ht="15">
      <c r="L404" s="8"/>
      <c r="M404" s="8"/>
    </row>
    <row r="405" spans="12:13" ht="15">
      <c r="L405" s="8"/>
      <c r="M405" s="8"/>
    </row>
    <row r="406" spans="12:13" ht="15">
      <c r="L406" s="8"/>
      <c r="M406" s="8"/>
    </row>
    <row r="407" spans="12:13" ht="15">
      <c r="L407" s="8"/>
      <c r="M407" s="8"/>
    </row>
    <row r="408" spans="12:13" ht="15">
      <c r="L408" s="8"/>
      <c r="M408" s="8"/>
    </row>
    <row r="409" spans="12:13" ht="15">
      <c r="L409" s="8"/>
      <c r="M409" s="8"/>
    </row>
    <row r="410" spans="12:13" ht="15">
      <c r="L410" s="8"/>
      <c r="M410" s="8"/>
    </row>
    <row r="411" spans="12:13" ht="15">
      <c r="L411" s="8"/>
      <c r="M411" s="8"/>
    </row>
    <row r="412" spans="12:13" ht="15">
      <c r="L412" s="8"/>
      <c r="M412" s="8"/>
    </row>
    <row r="413" spans="12:13" ht="15">
      <c r="L413" s="8"/>
      <c r="M413" s="8"/>
    </row>
    <row r="414" spans="12:13" ht="15">
      <c r="L414" s="8"/>
      <c r="M414" s="8"/>
    </row>
    <row r="415" spans="12:13" ht="15">
      <c r="L415" s="8"/>
      <c r="M415" s="8"/>
    </row>
    <row r="416" spans="12:13" ht="15">
      <c r="L416" s="8"/>
      <c r="M416" s="8"/>
    </row>
    <row r="417" spans="12:13" ht="15">
      <c r="L417" s="8"/>
      <c r="M417" s="8"/>
    </row>
    <row r="418" spans="12:13" ht="15">
      <c r="L418" s="8"/>
      <c r="M418" s="8"/>
    </row>
    <row r="419" spans="12:13" ht="15">
      <c r="L419" s="8"/>
      <c r="M419" s="8"/>
    </row>
    <row r="420" spans="12:13" ht="15">
      <c r="L420" s="8"/>
      <c r="M420" s="8"/>
    </row>
    <row r="421" spans="12:13" ht="15">
      <c r="L421" s="8"/>
      <c r="M421" s="8"/>
    </row>
    <row r="422" spans="12:13" ht="15">
      <c r="L422" s="8"/>
      <c r="M422" s="8"/>
    </row>
    <row r="423" spans="12:13" ht="15">
      <c r="L423" s="8"/>
      <c r="M423" s="8"/>
    </row>
    <row r="424" spans="12:13" ht="15">
      <c r="L424" s="8"/>
      <c r="M424" s="8"/>
    </row>
    <row r="425" spans="12:13" ht="15">
      <c r="L425" s="8"/>
      <c r="M425" s="8"/>
    </row>
    <row r="426" spans="12:13" ht="15">
      <c r="L426" s="8"/>
      <c r="M426" s="8"/>
    </row>
    <row r="427" spans="12:13" ht="15">
      <c r="L427" s="8"/>
      <c r="M427" s="8"/>
    </row>
    <row r="428" spans="12:13" ht="15">
      <c r="L428" s="8"/>
      <c r="M428" s="8"/>
    </row>
    <row r="429" spans="12:13" ht="15">
      <c r="L429" s="8"/>
      <c r="M429" s="8"/>
    </row>
    <row r="430" spans="12:13" ht="15">
      <c r="L430" s="8"/>
      <c r="M430" s="8"/>
    </row>
    <row r="431" spans="12:13" ht="15">
      <c r="L431" s="8"/>
      <c r="M431" s="8"/>
    </row>
    <row r="432" spans="12:13" ht="15">
      <c r="L432" s="8"/>
      <c r="M432" s="8"/>
    </row>
    <row r="433" spans="12:13" ht="15">
      <c r="L433" s="8"/>
      <c r="M433" s="8"/>
    </row>
    <row r="434" spans="12:13" ht="15">
      <c r="L434" s="8"/>
      <c r="M434" s="8"/>
    </row>
    <row r="435" spans="12:13" ht="15">
      <c r="L435" s="8"/>
      <c r="M435" s="8"/>
    </row>
    <row r="436" spans="12:13" ht="15">
      <c r="L436" s="8"/>
      <c r="M436" s="8"/>
    </row>
    <row r="437" spans="12:13" ht="15">
      <c r="L437" s="8"/>
      <c r="M437" s="8"/>
    </row>
    <row r="438" spans="12:13" ht="15">
      <c r="L438" s="8"/>
      <c r="M438" s="8"/>
    </row>
    <row r="439" spans="12:13" ht="15">
      <c r="L439" s="8"/>
      <c r="M439" s="8"/>
    </row>
    <row r="440" spans="12:13" ht="15">
      <c r="L440" s="8"/>
      <c r="M440" s="8"/>
    </row>
    <row r="441" spans="12:13" ht="15">
      <c r="L441" s="8"/>
      <c r="M441" s="8"/>
    </row>
    <row r="442" spans="12:13" ht="15">
      <c r="L442" s="8"/>
      <c r="M442" s="8"/>
    </row>
    <row r="443" spans="12:13" ht="15">
      <c r="L443" s="8"/>
      <c r="M443" s="8"/>
    </row>
    <row r="444" spans="12:13" ht="15">
      <c r="L444" s="8"/>
      <c r="M444" s="8"/>
    </row>
    <row r="445" spans="12:13" ht="15">
      <c r="L445" s="8"/>
      <c r="M445" s="8"/>
    </row>
    <row r="446" spans="12:13" ht="15">
      <c r="L446" s="8"/>
      <c r="M446" s="8"/>
    </row>
    <row r="447" spans="12:13" ht="15">
      <c r="L447" s="8"/>
      <c r="M447" s="8"/>
    </row>
    <row r="448" spans="12:13" ht="15">
      <c r="L448" s="8"/>
      <c r="M448" s="8"/>
    </row>
    <row r="449" spans="12:13" ht="15">
      <c r="L449" s="8"/>
      <c r="M449" s="8"/>
    </row>
    <row r="450" spans="12:13" ht="15">
      <c r="L450" s="8"/>
      <c r="M450" s="8"/>
    </row>
    <row r="451" spans="12:13" ht="15">
      <c r="L451" s="8"/>
      <c r="M451" s="8"/>
    </row>
    <row r="452" spans="12:13" ht="15">
      <c r="L452" s="8"/>
      <c r="M452" s="8"/>
    </row>
    <row r="453" spans="12:13" ht="15">
      <c r="L453" s="8"/>
      <c r="M453" s="8"/>
    </row>
    <row r="454" spans="12:13" ht="15">
      <c r="L454" s="8"/>
      <c r="M454" s="8"/>
    </row>
    <row r="455" spans="12:13" ht="15">
      <c r="L455" s="8"/>
      <c r="M455" s="8"/>
    </row>
    <row r="456" spans="12:13" ht="15">
      <c r="L456" s="8"/>
      <c r="M456" s="8"/>
    </row>
    <row r="457" spans="12:13" ht="15">
      <c r="L457" s="8"/>
      <c r="M457" s="8"/>
    </row>
    <row r="458" spans="12:13" ht="15">
      <c r="L458" s="8"/>
      <c r="M458" s="8"/>
    </row>
    <row r="459" spans="12:13" ht="15">
      <c r="L459" s="8"/>
      <c r="M459" s="8"/>
    </row>
    <row r="460" spans="12:13" ht="15">
      <c r="L460" s="8"/>
      <c r="M460" s="8"/>
    </row>
    <row r="461" spans="12:13" ht="15">
      <c r="L461" s="8"/>
      <c r="M461" s="8"/>
    </row>
    <row r="462" spans="12:13" ht="15">
      <c r="L462" s="8"/>
      <c r="M462" s="8"/>
    </row>
    <row r="463" spans="12:13" ht="15">
      <c r="L463" s="8"/>
      <c r="M463" s="8"/>
    </row>
    <row r="464" spans="12:13" ht="15">
      <c r="L464" s="8"/>
      <c r="M464" s="8"/>
    </row>
    <row r="465" spans="12:13" ht="15">
      <c r="L465" s="8"/>
      <c r="M465" s="8"/>
    </row>
    <row r="466" spans="12:13" ht="15">
      <c r="L466" s="8"/>
      <c r="M466" s="8"/>
    </row>
    <row r="467" spans="12:13" ht="15">
      <c r="L467" s="8"/>
      <c r="M467" s="8"/>
    </row>
    <row r="468" spans="12:13" ht="15">
      <c r="L468" s="8"/>
      <c r="M468" s="8"/>
    </row>
    <row r="469" spans="12:13" ht="15">
      <c r="L469" s="8"/>
      <c r="M469" s="8"/>
    </row>
    <row r="470" spans="12:13" ht="15">
      <c r="L470" s="8"/>
      <c r="M470" s="8"/>
    </row>
    <row r="471" spans="12:13" ht="15">
      <c r="L471" s="8"/>
      <c r="M471" s="8"/>
    </row>
    <row r="472" spans="12:13" ht="15">
      <c r="L472" s="8"/>
      <c r="M472" s="8"/>
    </row>
    <row r="473" spans="12:13" ht="15">
      <c r="L473" s="8"/>
      <c r="M473" s="8"/>
    </row>
    <row r="474" spans="12:13" ht="15">
      <c r="L474" s="8"/>
      <c r="M474" s="8"/>
    </row>
    <row r="475" spans="12:13" ht="15">
      <c r="L475" s="8"/>
      <c r="M475" s="8"/>
    </row>
    <row r="476" spans="12:13" ht="15">
      <c r="L476" s="8"/>
      <c r="M476" s="8"/>
    </row>
    <row r="477" spans="12:13" ht="15">
      <c r="L477" s="8"/>
      <c r="M477" s="8"/>
    </row>
    <row r="478" spans="12:13" ht="15">
      <c r="L478" s="8"/>
      <c r="M478" s="8"/>
    </row>
    <row r="479" spans="12:13" ht="15">
      <c r="L479" s="8"/>
      <c r="M479" s="8"/>
    </row>
    <row r="480" spans="12:13" ht="15">
      <c r="L480" s="8"/>
      <c r="M480" s="8"/>
    </row>
    <row r="481" spans="12:13" ht="15">
      <c r="L481" s="8"/>
      <c r="M481" s="8"/>
    </row>
    <row r="482" spans="12:13" ht="15">
      <c r="L482" s="8"/>
      <c r="M482" s="8"/>
    </row>
    <row r="483" spans="12:13" ht="15">
      <c r="L483" s="8"/>
      <c r="M483" s="8"/>
    </row>
    <row r="484" spans="12:13" ht="15">
      <c r="L484" s="8"/>
      <c r="M484" s="8"/>
    </row>
    <row r="485" spans="12:13" ht="15">
      <c r="L485" s="8"/>
      <c r="M485" s="8"/>
    </row>
    <row r="486" spans="12:13" ht="15">
      <c r="L486" s="8"/>
      <c r="M486" s="8"/>
    </row>
    <row r="487" spans="12:13" ht="15">
      <c r="L487" s="8"/>
      <c r="M487" s="8"/>
    </row>
    <row r="488" spans="12:13" ht="15">
      <c r="L488" s="8"/>
      <c r="M488" s="8"/>
    </row>
    <row r="489" spans="12:13" ht="15">
      <c r="L489" s="8"/>
      <c r="M489" s="8"/>
    </row>
    <row r="490" spans="12:13" ht="15">
      <c r="L490" s="8"/>
      <c r="M490" s="8"/>
    </row>
    <row r="491" spans="12:13" ht="15">
      <c r="L491" s="8"/>
      <c r="M491" s="8"/>
    </row>
    <row r="492" spans="12:13" ht="15">
      <c r="L492" s="8"/>
      <c r="M492" s="8"/>
    </row>
    <row r="493" spans="12:13" ht="15">
      <c r="L493" s="8"/>
      <c r="M493" s="8"/>
    </row>
    <row r="494" spans="12:13" ht="15">
      <c r="L494" s="8"/>
      <c r="M494" s="8"/>
    </row>
    <row r="495" spans="12:13" ht="15">
      <c r="L495" s="8"/>
      <c r="M495" s="8"/>
    </row>
    <row r="496" spans="12:13" ht="15">
      <c r="L496" s="8"/>
      <c r="M496" s="8"/>
    </row>
    <row r="497" spans="12:13" ht="15">
      <c r="L497" s="8"/>
      <c r="M497" s="8"/>
    </row>
    <row r="498" spans="12:13" ht="15">
      <c r="L498" s="8"/>
      <c r="M498" s="8"/>
    </row>
    <row r="499" spans="12:13" ht="15">
      <c r="L499" s="8"/>
      <c r="M499" s="8"/>
    </row>
    <row r="500" spans="12:13" ht="15">
      <c r="L500" s="8"/>
      <c r="M500" s="8"/>
    </row>
    <row r="501" spans="12:13" ht="15">
      <c r="L501" s="8"/>
      <c r="M501" s="8"/>
    </row>
    <row r="502" spans="12:13" ht="15">
      <c r="L502" s="8"/>
      <c r="M502" s="8"/>
    </row>
    <row r="503" spans="12:13" ht="15">
      <c r="L503" s="8"/>
      <c r="M503" s="8"/>
    </row>
    <row r="504" spans="12:13" ht="15">
      <c r="L504" s="8"/>
      <c r="M504" s="8"/>
    </row>
    <row r="505" spans="12:13" ht="15">
      <c r="L505" s="8"/>
      <c r="M505" s="8"/>
    </row>
    <row r="506" spans="12:13" ht="15">
      <c r="L506" s="8"/>
      <c r="M506" s="8"/>
    </row>
    <row r="507" spans="12:13" ht="15">
      <c r="L507" s="8"/>
      <c r="M507" s="8"/>
    </row>
    <row r="508" spans="12:13" ht="15">
      <c r="L508" s="8"/>
      <c r="M508" s="8"/>
    </row>
    <row r="509" spans="12:13" ht="15">
      <c r="L509" s="8"/>
      <c r="M509" s="8"/>
    </row>
    <row r="510" spans="12:13" ht="15">
      <c r="L510" s="8"/>
      <c r="M510" s="8"/>
    </row>
    <row r="511" spans="12:13" ht="15">
      <c r="L511" s="8"/>
      <c r="M511" s="8"/>
    </row>
    <row r="512" spans="12:13" ht="15">
      <c r="L512" s="8"/>
      <c r="M512" s="8"/>
    </row>
    <row r="513" spans="12:13" ht="15">
      <c r="L513" s="8"/>
      <c r="M513" s="8"/>
    </row>
    <row r="514" spans="12:13" ht="15">
      <c r="L514" s="8"/>
      <c r="M514" s="8"/>
    </row>
    <row r="515" spans="12:13" ht="15">
      <c r="L515" s="8"/>
      <c r="M515" s="8"/>
    </row>
    <row r="516" spans="12:13" ht="15">
      <c r="L516" s="8"/>
      <c r="M516" s="8"/>
    </row>
    <row r="517" spans="12:13" ht="15">
      <c r="L517" s="8"/>
      <c r="M517" s="8"/>
    </row>
    <row r="518" spans="12:13" ht="15">
      <c r="L518" s="8"/>
      <c r="M518" s="8"/>
    </row>
    <row r="519" spans="12:13" ht="15">
      <c r="L519" s="8"/>
      <c r="M519" s="8"/>
    </row>
    <row r="520" spans="12:13" ht="15">
      <c r="L520" s="8"/>
      <c r="M520" s="8"/>
    </row>
    <row r="521" spans="12:13" ht="15">
      <c r="L521" s="8"/>
      <c r="M521" s="8"/>
    </row>
    <row r="522" spans="12:13" ht="15">
      <c r="L522" s="8"/>
      <c r="M522" s="8"/>
    </row>
    <row r="523" spans="12:13" ht="15">
      <c r="L523" s="8"/>
      <c r="M523" s="8"/>
    </row>
  </sheetData>
  <sheetProtection formatCells="0" formatColumns="0" formatRows="0" insertColumns="0" insertRows="0" insertHyperlinks="0" deleteColumns="0" deleteRows="0" sort="0" autoFilter="0" pivotTables="0"/>
  <conditionalFormatting sqref="AW11:AW37 AW38:BJ38 AX10:BJ37 BK10:CR38">
    <cfRule type="expression" priority="1" dxfId="0" stopIfTrue="1">
      <formula>AND($L10&lt;AX$8,$M10&gt;=AW$8,$S10&lt;&gt;"A")</formula>
    </cfRule>
    <cfRule type="expression" priority="2" dxfId="1" stopIfTrue="1">
      <formula>AND($L10&lt;AX$8,$M10&gt;=AW$8,$S10="A")</formula>
    </cfRule>
  </conditionalFormatting>
  <conditionalFormatting sqref="AW10">
    <cfRule type="expression" priority="3" dxfId="0" stopIfTrue="1">
      <formula>AND($L10&lt;AX$8,$M10&gt;=AW$8,$S10&lt;&gt;"A")</formula>
    </cfRule>
  </conditionalFormatting>
  <printOptions gridLines="1"/>
  <pageMargins left="0.17" right="0.17" top="0.33" bottom="0.25" header="0.33" footer="0.17"/>
  <pageSetup horizontalDpi="600" verticalDpi="600" orientation="landscape" scale="57" r:id="rId1"/>
  <headerFooter alignWithMargins="0">
    <oddFooter>&amp;L&amp;F&amp;C&amp;"Arial,Bold"page &amp;P of &amp;N&amp;R&amp;D    &amp;T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Y61"/>
  <sheetViews>
    <sheetView tabSelected="1" zoomScalePageLayoutView="0" workbookViewId="0" topLeftCell="A1">
      <selection activeCell="B9" sqref="B9"/>
    </sheetView>
  </sheetViews>
  <sheetFormatPr defaultColWidth="9.140625" defaultRowHeight="12.75"/>
  <cols>
    <col min="1" max="1" width="4.8515625" style="0" customWidth="1"/>
    <col min="7" max="7" width="15.00390625" style="0" customWidth="1"/>
  </cols>
  <sheetData>
    <row r="1" spans="1:9" ht="18" customHeight="1">
      <c r="A1" s="6" t="str">
        <f>+'Tab B Cost &amp; Schedule Estimate'!B1</f>
        <v>Cost Center:</v>
      </c>
      <c r="B1" s="6"/>
      <c r="D1" t="str">
        <f>+'Tab A Description'!B3</f>
        <v>cost center 9417</v>
      </c>
      <c r="F1" s="6"/>
      <c r="G1" s="6"/>
      <c r="I1" s="7"/>
    </row>
    <row r="2" spans="1:9" ht="18" customHeight="1">
      <c r="A2" s="6" t="str">
        <f>+'Tab B Cost &amp; Schedule Estimate'!B2</f>
        <v>Job Number:</v>
      </c>
      <c r="B2" s="6"/>
      <c r="D2" t="str">
        <f>+'Tab A Description'!B4</f>
        <v>Job Number 1000</v>
      </c>
      <c r="F2" s="6"/>
      <c r="G2" s="6"/>
      <c r="I2" s="7"/>
    </row>
    <row r="3" spans="1:9" ht="18" customHeight="1">
      <c r="A3" s="6" t="str">
        <f>+'Tab B Cost &amp; Schedule Estimate'!B3</f>
        <v>Job Title: </v>
      </c>
      <c r="B3" s="6"/>
      <c r="D3" t="str">
        <f>+'Tab A Description'!B5</f>
        <v>Title: CSU Analytical Support</v>
      </c>
      <c r="F3" s="6"/>
      <c r="G3" s="6"/>
      <c r="I3" s="7"/>
    </row>
    <row r="4" spans="1:9" ht="18" customHeight="1">
      <c r="A4" s="6" t="str">
        <f>+'Tab B Cost &amp; Schedule Estimate'!B4</f>
        <v>Job Manager: </v>
      </c>
      <c r="B4" s="6"/>
      <c r="D4" t="str">
        <f>+'Tab A Description'!B6</f>
        <v>Job Manager: Peter Titus</v>
      </c>
      <c r="F4" s="6"/>
      <c r="G4" s="6"/>
      <c r="I4" s="7"/>
    </row>
    <row r="6" spans="1:20" ht="12.75">
      <c r="A6" s="8"/>
      <c r="B6" s="8"/>
      <c r="C6" s="8"/>
      <c r="D6" s="8"/>
      <c r="E6" s="8"/>
      <c r="F6" s="8"/>
      <c r="G6" s="8"/>
      <c r="H6" s="8"/>
      <c r="I6" s="8"/>
      <c r="J6" s="8"/>
      <c r="K6" s="8"/>
      <c r="L6" s="8"/>
      <c r="M6" s="8"/>
      <c r="N6" s="8"/>
      <c r="O6" s="8"/>
      <c r="P6" s="8"/>
      <c r="Q6" s="8"/>
      <c r="R6" s="8"/>
      <c r="S6" s="8"/>
      <c r="T6" s="8"/>
    </row>
    <row r="7" ht="15.75">
      <c r="A7" s="10" t="s">
        <v>1</v>
      </c>
    </row>
    <row r="8" spans="1:20" ht="26.25">
      <c r="A8" s="10"/>
      <c r="D8" s="12" t="s">
        <v>3</v>
      </c>
      <c r="E8" s="12" t="s">
        <v>4</v>
      </c>
      <c r="F8" s="12" t="s">
        <v>5</v>
      </c>
      <c r="G8" s="14" t="s">
        <v>8</v>
      </c>
      <c r="H8" s="13" t="s">
        <v>7</v>
      </c>
      <c r="I8" s="2"/>
      <c r="J8" s="2"/>
      <c r="K8" s="2"/>
      <c r="L8" s="2"/>
      <c r="M8" s="2"/>
      <c r="N8" s="2"/>
      <c r="O8" s="2"/>
      <c r="P8" s="2"/>
      <c r="Q8" s="2"/>
      <c r="R8" s="2"/>
      <c r="S8" s="2"/>
      <c r="T8" s="2"/>
    </row>
    <row r="9" spans="2:17" s="1" customFormat="1" ht="44.25" customHeight="1">
      <c r="B9" s="1" t="s">
        <v>2</v>
      </c>
      <c r="D9" s="4"/>
      <c r="E9" s="4" t="s">
        <v>141</v>
      </c>
      <c r="F9" s="4"/>
      <c r="G9" s="4"/>
      <c r="H9" s="804" t="s">
        <v>137</v>
      </c>
      <c r="I9" s="804"/>
      <c r="J9" s="804"/>
      <c r="K9" s="804"/>
      <c r="L9" s="804"/>
      <c r="M9" s="804"/>
      <c r="N9" s="804"/>
      <c r="O9" s="804"/>
      <c r="P9" s="804"/>
      <c r="Q9" s="804"/>
    </row>
    <row r="10" spans="4:7" s="1" customFormat="1" ht="12.75">
      <c r="D10" s="4"/>
      <c r="E10" s="4"/>
      <c r="F10" s="4"/>
      <c r="G10" s="15"/>
    </row>
    <row r="11" spans="2:17" s="1" customFormat="1" ht="44.25" customHeight="1">
      <c r="B11" s="1" t="s">
        <v>6</v>
      </c>
      <c r="D11" s="4" t="s">
        <v>141</v>
      </c>
      <c r="E11" s="4"/>
      <c r="F11" s="4"/>
      <c r="G11" s="4"/>
      <c r="H11" s="804"/>
      <c r="I11" s="804"/>
      <c r="J11" s="804"/>
      <c r="K11" s="804"/>
      <c r="L11" s="804"/>
      <c r="M11" s="804"/>
      <c r="N11" s="804"/>
      <c r="O11" s="804"/>
      <c r="P11" s="804"/>
      <c r="Q11" s="804"/>
    </row>
    <row r="13" spans="1:20" ht="12.75">
      <c r="A13" s="8"/>
      <c r="B13" s="8"/>
      <c r="C13" s="8"/>
      <c r="D13" s="8"/>
      <c r="E13" s="8"/>
      <c r="F13" s="8"/>
      <c r="G13" s="8"/>
      <c r="H13" s="8"/>
      <c r="I13" s="8"/>
      <c r="J13" s="8"/>
      <c r="K13" s="8"/>
      <c r="L13" s="8"/>
      <c r="M13" s="8"/>
      <c r="N13" s="8"/>
      <c r="O13" s="8"/>
      <c r="P13" s="8"/>
      <c r="Q13" s="8"/>
      <c r="R13" s="8"/>
      <c r="S13" s="8"/>
      <c r="T13" s="8"/>
    </row>
    <row r="14" s="5" customFormat="1" ht="12.75">
      <c r="A14" s="11" t="s">
        <v>15</v>
      </c>
    </row>
    <row r="15" spans="6:17" s="45" customFormat="1" ht="12.75">
      <c r="F15" s="46"/>
      <c r="G15" s="46"/>
      <c r="N15" s="805" t="s">
        <v>16</v>
      </c>
      <c r="O15" s="805"/>
      <c r="P15" s="47" t="s">
        <v>17</v>
      </c>
      <c r="Q15" s="48"/>
    </row>
    <row r="16" spans="1:17" s="49" customFormat="1" ht="25.5">
      <c r="A16" s="62"/>
      <c r="B16" s="806" t="s">
        <v>18</v>
      </c>
      <c r="C16" s="806"/>
      <c r="D16" s="806"/>
      <c r="E16" s="806"/>
      <c r="F16" s="806"/>
      <c r="G16" s="63" t="s">
        <v>19</v>
      </c>
      <c r="H16" s="806" t="s">
        <v>20</v>
      </c>
      <c r="I16" s="806"/>
      <c r="J16" s="806"/>
      <c r="K16" s="806" t="s">
        <v>21</v>
      </c>
      <c r="L16" s="806"/>
      <c r="M16" s="806"/>
      <c r="N16" s="62" t="s">
        <v>65</v>
      </c>
      <c r="O16" s="62" t="s">
        <v>66</v>
      </c>
      <c r="P16" s="63" t="s">
        <v>67</v>
      </c>
      <c r="Q16" s="63" t="s">
        <v>68</v>
      </c>
    </row>
    <row r="17" spans="1:17" s="62" customFormat="1" ht="36.75" customHeight="1">
      <c r="A17" s="62">
        <v>1</v>
      </c>
      <c r="B17" s="803" t="s">
        <v>533</v>
      </c>
      <c r="C17" s="803"/>
      <c r="D17" s="803"/>
      <c r="E17" s="803"/>
      <c r="F17" s="803"/>
      <c r="G17" s="63" t="s">
        <v>534</v>
      </c>
      <c r="H17" s="803" t="s">
        <v>537</v>
      </c>
      <c r="I17" s="803"/>
      <c r="J17" s="803"/>
      <c r="K17" s="803" t="s">
        <v>538</v>
      </c>
      <c r="L17" s="803"/>
      <c r="M17" s="803"/>
      <c r="N17" s="62">
        <v>10</v>
      </c>
      <c r="O17" s="62">
        <v>40</v>
      </c>
      <c r="P17" s="63">
        <v>0</v>
      </c>
      <c r="Q17" s="63" t="s">
        <v>540</v>
      </c>
    </row>
    <row r="18" spans="1:17" s="62" customFormat="1" ht="36.75" customHeight="1">
      <c r="A18" s="62">
        <v>2</v>
      </c>
      <c r="B18" s="803" t="s">
        <v>535</v>
      </c>
      <c r="C18" s="803"/>
      <c r="D18" s="803"/>
      <c r="E18" s="803"/>
      <c r="F18" s="803"/>
      <c r="G18" s="63" t="s">
        <v>3</v>
      </c>
      <c r="H18" s="803" t="s">
        <v>536</v>
      </c>
      <c r="I18" s="803"/>
      <c r="J18" s="803"/>
      <c r="K18" s="803" t="s">
        <v>539</v>
      </c>
      <c r="L18" s="803"/>
      <c r="M18" s="803"/>
      <c r="N18" s="62">
        <v>10</v>
      </c>
      <c r="O18" s="62">
        <v>40</v>
      </c>
      <c r="P18" s="63">
        <v>0</v>
      </c>
      <c r="Q18" s="63" t="s">
        <v>541</v>
      </c>
    </row>
    <row r="19" spans="1:16" s="62" customFormat="1" ht="36.75" customHeight="1">
      <c r="A19" s="62">
        <v>3</v>
      </c>
      <c r="B19" s="803"/>
      <c r="C19" s="803"/>
      <c r="D19" s="803"/>
      <c r="E19" s="803"/>
      <c r="F19" s="803"/>
      <c r="G19" s="63"/>
      <c r="H19" s="803"/>
      <c r="I19" s="803"/>
      <c r="J19" s="803"/>
      <c r="K19" s="803"/>
      <c r="L19" s="803"/>
      <c r="M19" s="803"/>
      <c r="P19" s="63"/>
    </row>
    <row r="20" spans="1:17" s="62" customFormat="1" ht="36.75" customHeight="1">
      <c r="A20" s="62">
        <v>4</v>
      </c>
      <c r="B20" s="803"/>
      <c r="C20" s="803"/>
      <c r="D20" s="803"/>
      <c r="E20" s="803"/>
      <c r="F20" s="803"/>
      <c r="G20" s="63"/>
      <c r="H20" s="803"/>
      <c r="I20" s="803"/>
      <c r="J20" s="803"/>
      <c r="K20" s="803"/>
      <c r="L20" s="803"/>
      <c r="M20" s="803"/>
      <c r="N20" s="63" t="s">
        <v>542</v>
      </c>
      <c r="O20" s="63" t="s">
        <v>543</v>
      </c>
      <c r="P20" s="51" t="s">
        <v>545</v>
      </c>
      <c r="Q20" s="62" t="s">
        <v>544</v>
      </c>
    </row>
    <row r="21" spans="1:13" s="51" customFormat="1" ht="36.75" customHeight="1">
      <c r="A21" s="63">
        <v>5</v>
      </c>
      <c r="B21" s="803"/>
      <c r="C21" s="803"/>
      <c r="D21" s="803"/>
      <c r="E21" s="803"/>
      <c r="F21" s="803"/>
      <c r="G21" s="50"/>
      <c r="H21" s="803"/>
      <c r="I21" s="803"/>
      <c r="J21" s="803"/>
      <c r="K21" s="803"/>
      <c r="L21" s="803"/>
      <c r="M21" s="803"/>
    </row>
    <row r="22" spans="2:13" s="51" customFormat="1" ht="12.75">
      <c r="B22" s="803"/>
      <c r="C22" s="803"/>
      <c r="D22" s="803"/>
      <c r="E22" s="803"/>
      <c r="F22" s="803"/>
      <c r="G22" s="50"/>
      <c r="H22" s="803"/>
      <c r="I22" s="803"/>
      <c r="J22" s="803"/>
      <c r="K22" s="803"/>
      <c r="L22" s="803"/>
      <c r="M22" s="803"/>
    </row>
    <row r="23" spans="5:8" ht="12.75">
      <c r="E23" s="3"/>
      <c r="F23" s="3"/>
      <c r="G23" s="3"/>
      <c r="H23" s="3"/>
    </row>
    <row r="24" spans="1:8" s="1" customFormat="1" ht="12.75">
      <c r="A24" s="1" t="s">
        <v>14</v>
      </c>
      <c r="E24" s="4"/>
      <c r="F24" s="4"/>
      <c r="G24" s="4"/>
      <c r="H24" s="4"/>
    </row>
    <row r="25" spans="1:8" s="1" customFormat="1" ht="12.75">
      <c r="A25" s="73" t="s">
        <v>69</v>
      </c>
      <c r="B25" s="1" t="s">
        <v>22</v>
      </c>
      <c r="E25" s="4"/>
      <c r="F25" s="4"/>
      <c r="G25" s="4"/>
      <c r="H25" s="4"/>
    </row>
    <row r="26" spans="1:2" s="1" customFormat="1" ht="12.75">
      <c r="A26" s="73" t="s">
        <v>70</v>
      </c>
      <c r="B26" s="1" t="s">
        <v>23</v>
      </c>
    </row>
    <row r="27" s="1" customFormat="1" ht="12.75">
      <c r="B27" s="1" t="s">
        <v>24</v>
      </c>
    </row>
    <row r="28" spans="1:2" s="1" customFormat="1" ht="12.75">
      <c r="A28" s="73" t="s">
        <v>71</v>
      </c>
      <c r="B28" s="1" t="s">
        <v>25</v>
      </c>
    </row>
    <row r="29" s="1" customFormat="1" ht="12.75">
      <c r="B29" s="1" t="s">
        <v>26</v>
      </c>
    </row>
    <row r="30" spans="5:9" ht="12.75">
      <c r="E30" s="3"/>
      <c r="F30" s="3"/>
      <c r="G30" s="3"/>
      <c r="H30" s="3"/>
      <c r="I30" s="3"/>
    </row>
    <row r="31" spans="5:25" ht="12.75">
      <c r="E31" s="3"/>
      <c r="F31" s="3"/>
      <c r="G31" s="3"/>
      <c r="H31" s="3"/>
      <c r="I31" s="3"/>
      <c r="R31" s="1"/>
      <c r="S31" s="1"/>
      <c r="T31" s="1"/>
      <c r="U31" s="1"/>
      <c r="V31" s="1"/>
      <c r="W31" s="1"/>
      <c r="X31" s="1"/>
      <c r="Y31" s="1"/>
    </row>
    <row r="32" spans="5:25" ht="15">
      <c r="E32" s="3"/>
      <c r="F32" s="3"/>
      <c r="G32" s="3"/>
      <c r="H32" s="3"/>
      <c r="I32" s="101" t="s">
        <v>95</v>
      </c>
      <c r="J32" s="1"/>
      <c r="K32" s="1"/>
      <c r="R32" s="1"/>
      <c r="S32" s="1"/>
      <c r="T32" s="1"/>
      <c r="U32" s="1"/>
      <c r="V32" s="1"/>
      <c r="W32" s="1"/>
      <c r="X32" s="1"/>
      <c r="Y32" s="1"/>
    </row>
    <row r="33" spans="5:25" ht="15">
      <c r="E33" s="3"/>
      <c r="F33" s="3"/>
      <c r="G33" s="3"/>
      <c r="H33" s="3"/>
      <c r="I33" s="30" t="s">
        <v>3</v>
      </c>
      <c r="J33" s="100"/>
      <c r="R33" s="1"/>
      <c r="S33" s="1"/>
      <c r="T33" s="1"/>
      <c r="U33" s="1"/>
      <c r="V33" s="1"/>
      <c r="W33" s="1"/>
      <c r="X33" s="1"/>
      <c r="Y33" s="1"/>
    </row>
    <row r="34" spans="5:25" ht="15">
      <c r="E34" s="3"/>
      <c r="F34" s="3"/>
      <c r="G34" s="3"/>
      <c r="H34" s="3"/>
      <c r="I34" s="30"/>
      <c r="J34" s="100" t="s">
        <v>96</v>
      </c>
      <c r="R34" s="1"/>
      <c r="S34" s="1"/>
      <c r="T34" s="1"/>
      <c r="U34" s="1"/>
      <c r="V34" s="1"/>
      <c r="W34" s="1"/>
      <c r="X34" s="1"/>
      <c r="Y34" s="1"/>
    </row>
    <row r="35" spans="5:25" ht="15">
      <c r="E35" s="3"/>
      <c r="F35" s="3"/>
      <c r="G35" s="3" t="s">
        <v>9</v>
      </c>
      <c r="H35" s="3"/>
      <c r="I35" s="30"/>
      <c r="J35" s="100" t="s">
        <v>97</v>
      </c>
      <c r="R35" s="1"/>
      <c r="S35" s="1"/>
      <c r="T35" s="1"/>
      <c r="U35" s="1"/>
      <c r="V35" s="1"/>
      <c r="W35" s="1"/>
      <c r="X35" s="1"/>
      <c r="Y35" s="1"/>
    </row>
    <row r="36" spans="5:10" ht="15">
      <c r="E36" s="3"/>
      <c r="F36" s="3"/>
      <c r="G36" s="3"/>
      <c r="H36" s="3"/>
      <c r="I36" s="30"/>
      <c r="J36" s="100" t="s">
        <v>98</v>
      </c>
    </row>
    <row r="37" spans="5:9" ht="15">
      <c r="E37" s="3"/>
      <c r="F37" s="3"/>
      <c r="G37" s="3"/>
      <c r="H37" s="3"/>
      <c r="I37" s="30" t="s">
        <v>4</v>
      </c>
    </row>
    <row r="38" spans="9:10" ht="15">
      <c r="I38" s="30"/>
      <c r="J38" t="s">
        <v>99</v>
      </c>
    </row>
    <row r="39" spans="9:10" ht="15">
      <c r="I39" s="30"/>
      <c r="J39" t="s">
        <v>100</v>
      </c>
    </row>
    <row r="40" spans="9:10" ht="15">
      <c r="I40" s="30"/>
      <c r="J40" t="s">
        <v>101</v>
      </c>
    </row>
    <row r="41" ht="15">
      <c r="I41" s="30" t="s">
        <v>5</v>
      </c>
    </row>
    <row r="42" spans="9:10" ht="15">
      <c r="I42" s="30"/>
      <c r="J42" t="s">
        <v>102</v>
      </c>
    </row>
    <row r="43" spans="9:10" ht="15">
      <c r="I43" s="30"/>
      <c r="J43" t="s">
        <v>103</v>
      </c>
    </row>
    <row r="44" spans="9:10" ht="15">
      <c r="I44" s="30"/>
      <c r="J44" t="s">
        <v>104</v>
      </c>
    </row>
    <row r="45" spans="9:10" ht="15">
      <c r="I45" s="30"/>
      <c r="J45" t="s">
        <v>105</v>
      </c>
    </row>
    <row r="46" spans="9:10" ht="15.75">
      <c r="I46" s="101"/>
      <c r="J46" s="30"/>
    </row>
    <row r="47" spans="9:10" ht="15.75">
      <c r="I47" s="101" t="s">
        <v>106</v>
      </c>
      <c r="J47" s="30"/>
    </row>
    <row r="48" ht="15">
      <c r="I48" s="30" t="s">
        <v>5</v>
      </c>
    </row>
    <row r="49" spans="9:10" ht="15">
      <c r="I49" s="30"/>
      <c r="J49" t="s">
        <v>107</v>
      </c>
    </row>
    <row r="50" spans="9:10" ht="15">
      <c r="I50" s="30"/>
      <c r="J50" t="s">
        <v>108</v>
      </c>
    </row>
    <row r="51" spans="9:10" ht="15">
      <c r="I51" s="30"/>
      <c r="J51" t="s">
        <v>109</v>
      </c>
    </row>
    <row r="52" spans="9:10" ht="15">
      <c r="I52" s="30"/>
      <c r="J52" t="s">
        <v>110</v>
      </c>
    </row>
    <row r="53" ht="15">
      <c r="I53" s="30" t="s">
        <v>4</v>
      </c>
    </row>
    <row r="54" spans="9:10" ht="15">
      <c r="I54" s="30"/>
      <c r="J54" t="s">
        <v>111</v>
      </c>
    </row>
    <row r="55" spans="9:10" ht="15">
      <c r="I55" s="30"/>
      <c r="J55" t="s">
        <v>112</v>
      </c>
    </row>
    <row r="56" spans="9:10" ht="15">
      <c r="I56" s="30"/>
      <c r="J56" t="s">
        <v>113</v>
      </c>
    </row>
    <row r="57" ht="15">
      <c r="I57" s="30" t="s">
        <v>3</v>
      </c>
    </row>
    <row r="58" spans="9:10" ht="15">
      <c r="I58" s="30"/>
      <c r="J58" t="s">
        <v>114</v>
      </c>
    </row>
    <row r="59" ht="12.75">
      <c r="J59" t="s">
        <v>115</v>
      </c>
    </row>
    <row r="60" ht="12.75">
      <c r="J60" t="s">
        <v>116</v>
      </c>
    </row>
    <row r="61" ht="12.75">
      <c r="J61" t="s">
        <v>117</v>
      </c>
    </row>
  </sheetData>
  <sheetProtection/>
  <mergeCells count="24">
    <mergeCell ref="H17:J17"/>
    <mergeCell ref="H18:J18"/>
    <mergeCell ref="H19:J19"/>
    <mergeCell ref="H20:J20"/>
    <mergeCell ref="K17:M17"/>
    <mergeCell ref="K18:M18"/>
    <mergeCell ref="H22:J22"/>
    <mergeCell ref="K22:M22"/>
    <mergeCell ref="H9:Q9"/>
    <mergeCell ref="B21:F21"/>
    <mergeCell ref="H21:J21"/>
    <mergeCell ref="K21:M21"/>
    <mergeCell ref="B17:F17"/>
    <mergeCell ref="B18:F18"/>
    <mergeCell ref="B19:F19"/>
    <mergeCell ref="B20:F20"/>
    <mergeCell ref="K19:M19"/>
    <mergeCell ref="K20:M20"/>
    <mergeCell ref="B22:F22"/>
    <mergeCell ref="H11:Q11"/>
    <mergeCell ref="N15:O15"/>
    <mergeCell ref="B16:F16"/>
    <mergeCell ref="H16:J16"/>
    <mergeCell ref="K16:M16"/>
  </mergeCells>
  <printOptions gridLines="1"/>
  <pageMargins left="0.37" right="0.34" top="0.62" bottom="0.68" header="0.42" footer="0.5"/>
  <pageSetup fitToHeight="1" fitToWidth="1" horizontalDpi="600" verticalDpi="600" orientation="landscape" scale="85" r:id="rId2"/>
  <headerFooter alignWithMargins="0">
    <oddFooter>&amp;L&amp;F&amp;C&amp;A    &amp;P of &amp;N&amp;R&amp;D   &amp;T</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T50"/>
  <sheetViews>
    <sheetView tabSelected="1" zoomScale="50" zoomScaleNormal="50" zoomScalePageLayoutView="0" workbookViewId="0" topLeftCell="A1">
      <selection activeCell="B9" sqref="B9"/>
    </sheetView>
  </sheetViews>
  <sheetFormatPr defaultColWidth="9.140625" defaultRowHeight="12.75"/>
  <cols>
    <col min="1" max="1" width="61.8515625" style="0" bestFit="1" customWidth="1"/>
    <col min="2" max="2" width="6.7109375" style="0" bestFit="1" customWidth="1"/>
    <col min="3" max="3" width="21.140625" style="321" bestFit="1" customWidth="1"/>
    <col min="4" max="4" width="10.28125" style="321" bestFit="1" customWidth="1"/>
    <col min="5" max="5" width="62.28125" style="321" bestFit="1" customWidth="1"/>
    <col min="6" max="6" width="67.00390625" style="321" bestFit="1" customWidth="1"/>
    <col min="7" max="7" width="5.140625" style="321" bestFit="1" customWidth="1"/>
    <col min="8" max="8" width="9.28125" style="0" bestFit="1" customWidth="1"/>
    <col min="9" max="9" width="10.28125" style="0" bestFit="1" customWidth="1"/>
    <col min="10" max="10" width="8.7109375" style="0" customWidth="1"/>
    <col min="11" max="11" width="9.00390625" style="0" customWidth="1"/>
    <col min="12" max="12" width="6.140625" style="0" bestFit="1" customWidth="1"/>
    <col min="13" max="13" width="6.28125" style="0" bestFit="1" customWidth="1"/>
    <col min="14" max="15" width="5.8515625" style="0" bestFit="1" customWidth="1"/>
    <col min="16" max="16" width="4.28125" style="0" bestFit="1" customWidth="1"/>
    <col min="17" max="17" width="1.7109375" style="0" customWidth="1"/>
    <col min="18" max="18" width="70.28125" style="0" customWidth="1"/>
    <col min="19" max="19" width="12.00390625" style="4" customWidth="1"/>
    <col min="20" max="20" width="13.57421875" style="321" customWidth="1"/>
  </cols>
  <sheetData>
    <row r="1" spans="1:20" ht="18" customHeight="1">
      <c r="A1" s="6" t="str">
        <f>+'Tab B Cost &amp; Schedule Estimate'!B1</f>
        <v>Cost Center:</v>
      </c>
      <c r="B1" s="6"/>
      <c r="C1"/>
      <c r="D1" t="str">
        <f>+'Tab A Description'!B3</f>
        <v>cost center 9417</v>
      </c>
      <c r="E1"/>
      <c r="F1" s="6"/>
      <c r="G1" s="6"/>
      <c r="I1" s="7"/>
      <c r="S1"/>
      <c r="T1"/>
    </row>
    <row r="2" spans="1:20" ht="18" customHeight="1">
      <c r="A2" s="6" t="str">
        <f>+'Tab B Cost &amp; Schedule Estimate'!B2</f>
        <v>Job Number:</v>
      </c>
      <c r="B2" s="6"/>
      <c r="C2"/>
      <c r="D2" t="str">
        <f>+'Tab A Description'!B4</f>
        <v>Job Number 1000</v>
      </c>
      <c r="E2"/>
      <c r="F2" s="6"/>
      <c r="G2" s="6"/>
      <c r="I2" s="7"/>
      <c r="S2"/>
      <c r="T2"/>
    </row>
    <row r="3" spans="1:20" ht="18" customHeight="1">
      <c r="A3" s="6" t="str">
        <f>+'Tab B Cost &amp; Schedule Estimate'!B3</f>
        <v>Job Title: </v>
      </c>
      <c r="B3" s="6"/>
      <c r="C3"/>
      <c r="D3" t="str">
        <f>+'Tab A Description'!B5</f>
        <v>Title: CSU Analytical Support</v>
      </c>
      <c r="E3"/>
      <c r="F3" s="6"/>
      <c r="G3" s="6"/>
      <c r="I3" s="7"/>
      <c r="S3"/>
      <c r="T3"/>
    </row>
    <row r="4" spans="1:20" ht="18" customHeight="1">
      <c r="A4" s="6" t="str">
        <f>+'Tab B Cost &amp; Schedule Estimate'!B4</f>
        <v>Job Manager: </v>
      </c>
      <c r="B4" s="6"/>
      <c r="C4"/>
      <c r="D4" t="str">
        <f>+'Tab A Description'!B6</f>
        <v>Job Manager: Peter Titus</v>
      </c>
      <c r="E4"/>
      <c r="F4" s="6"/>
      <c r="G4" s="6"/>
      <c r="I4" s="7"/>
      <c r="S4"/>
      <c r="T4"/>
    </row>
    <row r="5" spans="3:20" ht="12.75">
      <c r="C5"/>
      <c r="D5"/>
      <c r="E5"/>
      <c r="F5"/>
      <c r="G5"/>
      <c r="S5"/>
      <c r="T5"/>
    </row>
    <row r="6" spans="1:9" ht="20.25">
      <c r="A6" s="6"/>
      <c r="B6" s="6"/>
      <c r="C6"/>
      <c r="D6" s="329"/>
      <c r="E6" s="330"/>
      <c r="F6"/>
      <c r="G6"/>
      <c r="I6" s="321"/>
    </row>
    <row r="7" spans="1:9" ht="12.75">
      <c r="A7" s="8"/>
      <c r="B7" s="8"/>
      <c r="C7" s="8"/>
      <c r="D7" s="331"/>
      <c r="E7" s="331"/>
      <c r="F7" s="8"/>
      <c r="G7" s="8"/>
      <c r="H7" s="8"/>
      <c r="I7" s="322"/>
    </row>
    <row r="8" spans="1:9" ht="18.75" thickBot="1">
      <c r="A8" s="323" t="s">
        <v>125</v>
      </c>
      <c r="B8" s="332"/>
      <c r="C8" s="332"/>
      <c r="D8" s="333"/>
      <c r="E8" s="333"/>
      <c r="F8" s="334" t="s">
        <v>126</v>
      </c>
      <c r="G8" s="335"/>
      <c r="H8" s="335"/>
      <c r="I8" s="336"/>
    </row>
    <row r="9" spans="1:9" ht="12.75">
      <c r="A9" s="337"/>
      <c r="C9"/>
      <c r="D9" s="329"/>
      <c r="E9" s="329"/>
      <c r="F9"/>
      <c r="G9"/>
      <c r="I9" s="321"/>
    </row>
    <row r="10" spans="1:9" ht="12.75">
      <c r="A10" s="337" t="s">
        <v>0</v>
      </c>
      <c r="B10" s="45"/>
      <c r="C10" s="45"/>
      <c r="D10" s="330"/>
      <c r="E10" s="330"/>
      <c r="F10" s="45"/>
      <c r="G10" s="45"/>
      <c r="H10" s="45"/>
      <c r="I10" s="338"/>
    </row>
    <row r="11" spans="1:9" ht="12.75">
      <c r="A11" s="807"/>
      <c r="B11" s="808"/>
      <c r="C11" s="48"/>
      <c r="D11" s="340"/>
      <c r="E11" s="340"/>
      <c r="F11" s="48"/>
      <c r="G11" s="48"/>
      <c r="H11" s="46"/>
      <c r="I11" s="341"/>
    </row>
    <row r="12" spans="1:9" ht="12.75">
      <c r="A12" s="337"/>
      <c r="B12" s="45"/>
      <c r="C12" s="45"/>
      <c r="D12" s="330"/>
      <c r="E12" s="330"/>
      <c r="F12" s="45"/>
      <c r="G12" s="45"/>
      <c r="H12" s="45"/>
      <c r="I12" s="338"/>
    </row>
    <row r="13" spans="1:9" ht="12.75">
      <c r="A13" s="342"/>
      <c r="B13" s="342"/>
      <c r="C13" s="342"/>
      <c r="D13" s="343"/>
      <c r="E13" s="344"/>
      <c r="F13" s="345"/>
      <c r="G13" s="324"/>
      <c r="H13" s="346"/>
      <c r="I13" s="347"/>
    </row>
    <row r="14" spans="1:9" ht="12.75">
      <c r="A14" s="342"/>
      <c r="B14" s="342"/>
      <c r="C14" s="342"/>
      <c r="D14" s="343"/>
      <c r="E14" s="344"/>
      <c r="F14" s="345"/>
      <c r="G14" s="324"/>
      <c r="H14" s="346"/>
      <c r="I14" s="347"/>
    </row>
    <row r="15" spans="1:9" ht="12.75">
      <c r="A15" s="348"/>
      <c r="B15" s="349"/>
      <c r="C15" s="349"/>
      <c r="D15" s="343"/>
      <c r="E15" s="344"/>
      <c r="F15" s="339"/>
      <c r="G15" s="324"/>
      <c r="H15" s="350"/>
      <c r="I15" s="347"/>
    </row>
    <row r="16" spans="1:9" ht="12.75">
      <c r="A16" s="348"/>
      <c r="B16" s="349"/>
      <c r="C16" s="349"/>
      <c r="D16" s="343"/>
      <c r="E16" s="344"/>
      <c r="F16" s="351"/>
      <c r="G16" s="324"/>
      <c r="H16" s="346"/>
      <c r="I16" s="347"/>
    </row>
    <row r="17" spans="1:9" ht="12.75">
      <c r="A17" s="348"/>
      <c r="B17" s="349"/>
      <c r="C17" s="352"/>
      <c r="D17" s="343"/>
      <c r="E17" s="344"/>
      <c r="F17" s="345"/>
      <c r="G17" s="324"/>
      <c r="H17" s="346"/>
      <c r="I17" s="347"/>
    </row>
    <row r="18" spans="1:9" ht="12.75">
      <c r="A18" s="348"/>
      <c r="B18" s="349"/>
      <c r="C18" s="352"/>
      <c r="D18" s="343"/>
      <c r="E18" s="344"/>
      <c r="F18" s="345"/>
      <c r="G18" s="324"/>
      <c r="H18" s="346"/>
      <c r="I18" s="347"/>
    </row>
    <row r="19" spans="1:9" ht="12.75">
      <c r="A19" s="348"/>
      <c r="B19" s="349"/>
      <c r="C19" s="352"/>
      <c r="D19" s="343"/>
      <c r="E19" s="344"/>
      <c r="F19" s="345"/>
      <c r="G19" s="324"/>
      <c r="H19" s="346"/>
      <c r="I19" s="347"/>
    </row>
    <row r="20" spans="1:9" ht="12.75">
      <c r="A20" s="353"/>
      <c r="B20" s="349"/>
      <c r="C20" s="349"/>
      <c r="D20" s="343"/>
      <c r="E20" s="344"/>
      <c r="F20" s="339"/>
      <c r="G20" s="324"/>
      <c r="H20" s="350"/>
      <c r="I20" s="347"/>
    </row>
    <row r="21" spans="1:9" ht="12.75">
      <c r="A21" s="348"/>
      <c r="B21" s="349"/>
      <c r="C21" s="352"/>
      <c r="D21" s="343"/>
      <c r="E21" s="344"/>
      <c r="F21" s="345"/>
      <c r="G21" s="324"/>
      <c r="H21" s="346"/>
      <c r="I21" s="347"/>
    </row>
    <row r="22" spans="1:9" ht="12.75">
      <c r="A22" s="354"/>
      <c r="B22" s="349"/>
      <c r="C22" s="349"/>
      <c r="D22" s="343"/>
      <c r="E22" s="355"/>
      <c r="F22" s="356"/>
      <c r="G22" s="324"/>
      <c r="H22" s="346"/>
      <c r="I22" s="347"/>
    </row>
    <row r="23" spans="1:9" ht="12.75">
      <c r="A23" s="348"/>
      <c r="B23" s="349"/>
      <c r="C23" s="352"/>
      <c r="D23" s="343"/>
      <c r="E23" s="344"/>
      <c r="F23" s="345"/>
      <c r="G23" s="324"/>
      <c r="H23" s="346"/>
      <c r="I23" s="347"/>
    </row>
    <row r="24" spans="1:9" ht="12.75">
      <c r="A24" s="353"/>
      <c r="B24" s="349"/>
      <c r="C24" s="349"/>
      <c r="D24" s="344"/>
      <c r="E24" s="344"/>
      <c r="F24" s="356"/>
      <c r="G24" s="324"/>
      <c r="H24" s="346"/>
      <c r="I24" s="347"/>
    </row>
    <row r="25" spans="1:9" ht="12.75">
      <c r="A25" s="357"/>
      <c r="B25" s="349"/>
      <c r="C25" s="358"/>
      <c r="D25" s="344"/>
      <c r="E25" s="344"/>
      <c r="F25" s="359"/>
      <c r="G25" s="359"/>
      <c r="H25" s="359"/>
      <c r="I25" s="325"/>
    </row>
    <row r="26" spans="1:9" ht="12.75">
      <c r="A26" s="360"/>
      <c r="B26" s="349"/>
      <c r="C26" s="361"/>
      <c r="D26" s="362"/>
      <c r="E26" s="344"/>
      <c r="F26" s="809"/>
      <c r="G26" s="809"/>
      <c r="H26" s="809"/>
      <c r="I26" s="364"/>
    </row>
    <row r="27" spans="1:9" ht="12.75">
      <c r="A27" s="360"/>
      <c r="B27" s="349"/>
      <c r="C27" s="361"/>
      <c r="D27" s="365"/>
      <c r="E27" s="365"/>
      <c r="F27" s="363"/>
      <c r="G27" s="363"/>
      <c r="H27" s="363"/>
      <c r="I27" s="364"/>
    </row>
    <row r="28" spans="1:9" ht="12.75">
      <c r="A28" s="366"/>
      <c r="B28" s="367"/>
      <c r="C28" s="368"/>
      <c r="D28" s="369"/>
      <c r="E28" s="355"/>
      <c r="F28" s="363"/>
      <c r="G28" s="324"/>
      <c r="H28" s="370"/>
      <c r="I28" s="347"/>
    </row>
    <row r="29" spans="1:9" ht="12.75">
      <c r="A29" s="371"/>
      <c r="B29" s="372"/>
      <c r="C29" s="373"/>
      <c r="D29" s="374"/>
      <c r="E29" s="365"/>
      <c r="F29" s="363"/>
      <c r="G29" s="324"/>
      <c r="H29" s="370"/>
      <c r="I29" s="347"/>
    </row>
    <row r="30" spans="1:9" ht="12.75">
      <c r="A30" s="360"/>
      <c r="B30" s="375"/>
      <c r="C30" s="361"/>
      <c r="D30" s="344"/>
      <c r="E30" s="344"/>
      <c r="F30" s="363"/>
      <c r="G30" s="370"/>
      <c r="H30" s="370"/>
      <c r="I30" s="364"/>
    </row>
    <row r="31" spans="1:9" ht="12.75">
      <c r="A31" s="360"/>
      <c r="B31" s="375"/>
      <c r="C31" s="361"/>
      <c r="D31" s="344"/>
      <c r="E31" s="344"/>
      <c r="F31" s="363"/>
      <c r="G31" s="324"/>
      <c r="H31" s="370"/>
      <c r="I31" s="347"/>
    </row>
    <row r="32" spans="1:9" ht="12.75">
      <c r="A32" s="360"/>
      <c r="B32" s="375"/>
      <c r="C32" s="376"/>
      <c r="D32" s="362"/>
      <c r="E32" s="362"/>
      <c r="F32" s="377"/>
      <c r="G32" s="377"/>
      <c r="H32" s="377"/>
      <c r="I32" s="364"/>
    </row>
    <row r="33" spans="1:9" ht="12.75">
      <c r="A33" s="360"/>
      <c r="B33" s="375"/>
      <c r="C33" s="376"/>
      <c r="D33" s="362"/>
      <c r="E33" s="362"/>
      <c r="F33" s="377"/>
      <c r="G33" s="378"/>
      <c r="H33" s="370"/>
      <c r="I33" s="347"/>
    </row>
    <row r="34" spans="1:9" ht="12.75">
      <c r="A34" s="357"/>
      <c r="B34" s="349"/>
      <c r="C34" s="379"/>
      <c r="D34" s="362"/>
      <c r="E34" s="362"/>
      <c r="F34" s="342"/>
      <c r="G34" s="342"/>
      <c r="H34" s="342"/>
      <c r="I34" s="325"/>
    </row>
    <row r="35" spans="1:9" ht="12.75">
      <c r="A35" s="357"/>
      <c r="B35" s="349"/>
      <c r="C35" s="379"/>
      <c r="D35" s="380"/>
      <c r="E35" s="362"/>
      <c r="F35" s="363"/>
      <c r="G35" s="342"/>
      <c r="H35" s="381"/>
      <c r="I35" s="347"/>
    </row>
    <row r="36" spans="1:9" ht="12.75">
      <c r="A36" s="382"/>
      <c r="B36" s="383"/>
      <c r="C36" s="379"/>
      <c r="D36" s="362"/>
      <c r="E36" s="362"/>
      <c r="F36" s="342"/>
      <c r="G36" s="342"/>
      <c r="H36" s="342"/>
      <c r="I36" s="325"/>
    </row>
    <row r="37" spans="1:9" ht="12.75">
      <c r="A37" s="357"/>
      <c r="B37" s="349"/>
      <c r="C37" s="379"/>
      <c r="D37" s="362"/>
      <c r="E37" s="362"/>
      <c r="F37" s="342"/>
      <c r="G37" s="342"/>
      <c r="H37" s="342"/>
      <c r="I37" s="325"/>
    </row>
    <row r="38" spans="1:9" ht="13.5" thickBot="1">
      <c r="A38" s="357"/>
      <c r="B38" s="349"/>
      <c r="C38" s="379"/>
      <c r="D38" s="362"/>
      <c r="E38" s="362"/>
      <c r="F38" s="342"/>
      <c r="G38" s="46"/>
      <c r="H38" s="46"/>
      <c r="I38" s="384"/>
    </row>
    <row r="39" spans="1:9" ht="12.75">
      <c r="A39" s="357"/>
      <c r="B39" s="349"/>
      <c r="C39" s="379"/>
      <c r="D39" s="362"/>
      <c r="E39" s="385" t="s">
        <v>32</v>
      </c>
      <c r="F39" s="326"/>
      <c r="G39" s="342"/>
      <c r="H39" s="386"/>
      <c r="I39" s="387"/>
    </row>
    <row r="40" spans="1:9" ht="12.75">
      <c r="A40" s="357"/>
      <c r="B40" s="349"/>
      <c r="C40" s="379"/>
      <c r="D40" s="362"/>
      <c r="E40" s="388" t="s">
        <v>33</v>
      </c>
      <c r="F40" s="327"/>
      <c r="G40" s="381">
        <v>1</v>
      </c>
      <c r="H40" s="389">
        <v>0</v>
      </c>
      <c r="I40" s="390" t="e">
        <f>H40/H50</f>
        <v>#DIV/0!</v>
      </c>
    </row>
    <row r="41" spans="1:9" ht="12.75">
      <c r="A41" s="357"/>
      <c r="B41" s="349"/>
      <c r="C41" s="379"/>
      <c r="D41" s="362"/>
      <c r="E41" s="388" t="s">
        <v>34</v>
      </c>
      <c r="F41" s="327"/>
      <c r="G41" s="381">
        <v>2</v>
      </c>
      <c r="H41" s="389">
        <f>D15+D16</f>
        <v>0</v>
      </c>
      <c r="I41" s="390" t="e">
        <f>H41/H50</f>
        <v>#DIV/0!</v>
      </c>
    </row>
    <row r="42" spans="1:9" ht="12.75">
      <c r="A42" s="357"/>
      <c r="B42" s="349"/>
      <c r="C42" s="379"/>
      <c r="D42" s="362"/>
      <c r="E42" s="388" t="s">
        <v>35</v>
      </c>
      <c r="F42" s="327"/>
      <c r="G42" s="381">
        <v>3</v>
      </c>
      <c r="H42" s="389">
        <v>0</v>
      </c>
      <c r="I42" s="390" t="e">
        <f>H42/H50</f>
        <v>#DIV/0!</v>
      </c>
    </row>
    <row r="43" spans="1:9" ht="12.75">
      <c r="A43" s="357"/>
      <c r="B43" s="349"/>
      <c r="C43" s="379"/>
      <c r="D43" s="362"/>
      <c r="E43" s="388" t="s">
        <v>36</v>
      </c>
      <c r="F43" s="327"/>
      <c r="G43" s="381">
        <v>4</v>
      </c>
      <c r="H43" s="389">
        <f>D13+D18+D31</f>
        <v>0</v>
      </c>
      <c r="I43" s="390" t="e">
        <f>H43/H50</f>
        <v>#DIV/0!</v>
      </c>
    </row>
    <row r="44" spans="1:9" ht="12.75">
      <c r="A44" s="357"/>
      <c r="B44" s="349"/>
      <c r="C44" s="379"/>
      <c r="D44" s="362"/>
      <c r="E44" s="388" t="s">
        <v>37</v>
      </c>
      <c r="F44" s="327"/>
      <c r="G44" s="381">
        <v>5</v>
      </c>
      <c r="H44" s="389">
        <v>0</v>
      </c>
      <c r="I44" s="390" t="e">
        <f>H44/H50</f>
        <v>#DIV/0!</v>
      </c>
    </row>
    <row r="45" spans="1:9" ht="12.75">
      <c r="A45" s="357"/>
      <c r="B45" s="349"/>
      <c r="C45" s="379"/>
      <c r="D45" s="362"/>
      <c r="E45" s="388" t="s">
        <v>38</v>
      </c>
      <c r="F45" s="327"/>
      <c r="G45" s="381">
        <v>6</v>
      </c>
      <c r="H45" s="389">
        <f>D14+D17+SUM(D19:D24)+SUM(D28:D29)+D33+D35</f>
        <v>0</v>
      </c>
      <c r="I45" s="390" t="e">
        <f>H45/H50</f>
        <v>#DIV/0!</v>
      </c>
    </row>
    <row r="46" spans="1:9" ht="12.75">
      <c r="A46" s="357"/>
      <c r="B46" s="349"/>
      <c r="C46" s="379"/>
      <c r="D46" s="362"/>
      <c r="E46" s="388" t="s">
        <v>39</v>
      </c>
      <c r="F46" s="327"/>
      <c r="G46" s="381">
        <v>7</v>
      </c>
      <c r="H46" s="389">
        <v>0</v>
      </c>
      <c r="I46" s="390" t="e">
        <f>H46/H50</f>
        <v>#DIV/0!</v>
      </c>
    </row>
    <row r="47" spans="1:9" ht="12.75">
      <c r="A47" s="357"/>
      <c r="B47" s="349"/>
      <c r="C47" s="379"/>
      <c r="D47" s="362"/>
      <c r="E47" s="388" t="s">
        <v>41</v>
      </c>
      <c r="F47" s="327"/>
      <c r="G47" s="381">
        <v>8</v>
      </c>
      <c r="H47" s="389">
        <v>0</v>
      </c>
      <c r="I47" s="390" t="e">
        <f>H47/H50</f>
        <v>#DIV/0!</v>
      </c>
    </row>
    <row r="48" spans="1:9" ht="13.5" thickBot="1">
      <c r="A48" s="357"/>
      <c r="B48" s="349"/>
      <c r="C48" s="379"/>
      <c r="D48" s="362"/>
      <c r="E48" s="391" t="s">
        <v>40</v>
      </c>
      <c r="F48" s="328"/>
      <c r="G48" s="381">
        <v>9</v>
      </c>
      <c r="H48" s="389">
        <v>0</v>
      </c>
      <c r="I48" s="390" t="e">
        <f>H48/H50</f>
        <v>#DIV/0!</v>
      </c>
    </row>
    <row r="49" spans="1:9" ht="12.75">
      <c r="A49" s="357"/>
      <c r="B49" s="349"/>
      <c r="C49" s="379"/>
      <c r="D49" s="362"/>
      <c r="E49" s="362"/>
      <c r="F49" s="342"/>
      <c r="G49" s="342"/>
      <c r="H49" s="386"/>
      <c r="I49" s="387"/>
    </row>
    <row r="50" spans="1:9" ht="12.75">
      <c r="A50" s="357"/>
      <c r="B50" s="349"/>
      <c r="C50" s="379"/>
      <c r="D50" s="362"/>
      <c r="E50" s="362"/>
      <c r="F50" s="381" t="s">
        <v>13</v>
      </c>
      <c r="G50" s="342"/>
      <c r="H50" s="392">
        <f>SUM(H40:H48)</f>
        <v>0</v>
      </c>
      <c r="I50" s="393" t="e">
        <f>SUM(I40:I48)</f>
        <v>#DIV/0!</v>
      </c>
    </row>
  </sheetData>
  <sheetProtection/>
  <mergeCells count="2">
    <mergeCell ref="A11:B11"/>
    <mergeCell ref="F26:H26"/>
  </mergeCells>
  <printOptions/>
  <pageMargins left="0.75" right="0.75" top="1" bottom="1" header="0.5" footer="0.5"/>
  <pageSetup fitToHeight="1" fitToWidth="1" horizontalDpi="600" verticalDpi="600" orientation="landscape" paperSize="3" scale="48" r:id="rId1"/>
</worksheet>
</file>

<file path=xl/worksheets/sheet5.xml><?xml version="1.0" encoding="utf-8"?>
<worksheet xmlns="http://schemas.openxmlformats.org/spreadsheetml/2006/main" xmlns:r="http://schemas.openxmlformats.org/officeDocument/2006/relationships">
  <dimension ref="A1:AS435"/>
  <sheetViews>
    <sheetView tabSelected="1" zoomScalePageLayoutView="0" workbookViewId="0" topLeftCell="A1">
      <selection activeCell="B9" sqref="B9"/>
    </sheetView>
  </sheetViews>
  <sheetFormatPr defaultColWidth="9.140625" defaultRowHeight="12.75"/>
  <cols>
    <col min="4" max="4" width="50.57421875" style="0" customWidth="1"/>
    <col min="5" max="5" width="12.28125" style="0" customWidth="1"/>
    <col min="12" max="12" width="12.7109375" style="0" customWidth="1"/>
    <col min="19" max="19" width="13.421875" style="0" customWidth="1"/>
    <col min="25" max="25" width="11.7109375" style="0" customWidth="1"/>
    <col min="33" max="33" width="12.28125" style="0" customWidth="1"/>
    <col min="37" max="37" width="10.57421875" style="0" customWidth="1"/>
  </cols>
  <sheetData>
    <row r="1" spans="1:45" ht="22.5">
      <c r="A1" s="394" t="s">
        <v>142</v>
      </c>
      <c r="B1" s="394" t="s">
        <v>143</v>
      </c>
      <c r="C1" s="394"/>
      <c r="D1" s="394" t="s">
        <v>144</v>
      </c>
      <c r="E1" s="395" t="s">
        <v>145</v>
      </c>
      <c r="F1" s="396" t="s">
        <v>146</v>
      </c>
      <c r="G1" s="396" t="s">
        <v>147</v>
      </c>
      <c r="H1" s="397" t="s">
        <v>148</v>
      </c>
      <c r="I1" s="398" t="s">
        <v>149</v>
      </c>
      <c r="J1" s="399" t="s">
        <v>150</v>
      </c>
      <c r="K1" s="399" t="s">
        <v>151</v>
      </c>
      <c r="L1" s="399" t="s">
        <v>152</v>
      </c>
      <c r="M1" s="399" t="s">
        <v>153</v>
      </c>
      <c r="N1" s="400" t="s">
        <v>154</v>
      </c>
      <c r="O1" s="400" t="s">
        <v>155</v>
      </c>
      <c r="P1" s="400" t="s">
        <v>156</v>
      </c>
      <c r="Q1" s="401" t="s">
        <v>156</v>
      </c>
      <c r="R1" s="402" t="s">
        <v>157</v>
      </c>
      <c r="S1" s="399" t="s">
        <v>158</v>
      </c>
      <c r="T1" s="401" t="s">
        <v>159</v>
      </c>
      <c r="U1" s="400" t="s">
        <v>160</v>
      </c>
      <c r="V1" s="400" t="s">
        <v>161</v>
      </c>
      <c r="W1" s="394" t="s">
        <v>162</v>
      </c>
      <c r="X1" s="402" t="s">
        <v>163</v>
      </c>
      <c r="Y1" s="399" t="s">
        <v>164</v>
      </c>
      <c r="Z1" s="399" t="s">
        <v>165</v>
      </c>
      <c r="AA1" s="399" t="s">
        <v>166</v>
      </c>
      <c r="AB1" s="399" t="s">
        <v>167</v>
      </c>
      <c r="AC1" s="399" t="s">
        <v>168</v>
      </c>
      <c r="AD1" s="399" t="s">
        <v>169</v>
      </c>
      <c r="AE1" s="399" t="s">
        <v>170</v>
      </c>
      <c r="AF1" s="398" t="s">
        <v>171</v>
      </c>
      <c r="AG1" s="399" t="s">
        <v>172</v>
      </c>
      <c r="AH1" s="399" t="s">
        <v>173</v>
      </c>
      <c r="AI1" s="398" t="s">
        <v>174</v>
      </c>
      <c r="AJ1" s="399" t="s">
        <v>175</v>
      </c>
      <c r="AK1" s="399" t="s">
        <v>176</v>
      </c>
      <c r="AL1" s="399" t="s">
        <v>177</v>
      </c>
      <c r="AM1" s="403" t="s">
        <v>178</v>
      </c>
      <c r="AN1" s="404" t="s">
        <v>179</v>
      </c>
      <c r="AO1" s="405" t="s">
        <v>180</v>
      </c>
      <c r="AP1" s="405" t="s">
        <v>181</v>
      </c>
      <c r="AQ1" s="406" t="s">
        <v>182</v>
      </c>
      <c r="AR1" s="407" t="s">
        <v>183</v>
      </c>
      <c r="AS1" s="408"/>
    </row>
    <row r="2" spans="1:45" ht="12.75">
      <c r="A2" s="409" t="s">
        <v>184</v>
      </c>
      <c r="B2" s="409" t="s">
        <v>185</v>
      </c>
      <c r="C2" s="409" t="s">
        <v>186</v>
      </c>
      <c r="D2" s="409"/>
      <c r="E2" s="410"/>
      <c r="F2" s="411"/>
      <c r="G2" s="411"/>
      <c r="H2" s="412"/>
      <c r="I2" s="413" t="s">
        <v>187</v>
      </c>
      <c r="J2" s="414" t="s">
        <v>187</v>
      </c>
      <c r="K2" s="413" t="s">
        <v>187</v>
      </c>
      <c r="L2" s="415" t="s">
        <v>187</v>
      </c>
      <c r="M2" s="413" t="s">
        <v>187</v>
      </c>
      <c r="N2" s="414" t="s">
        <v>187</v>
      </c>
      <c r="O2" s="414" t="s">
        <v>187</v>
      </c>
      <c r="P2" s="414" t="s">
        <v>187</v>
      </c>
      <c r="Q2" s="416" t="s">
        <v>187</v>
      </c>
      <c r="R2" s="417" t="s">
        <v>187</v>
      </c>
      <c r="S2" s="413" t="s">
        <v>187</v>
      </c>
      <c r="T2" s="416" t="s">
        <v>187</v>
      </c>
      <c r="U2" s="414" t="s">
        <v>187</v>
      </c>
      <c r="V2" s="414" t="s">
        <v>187</v>
      </c>
      <c r="W2" s="409" t="s">
        <v>187</v>
      </c>
      <c r="X2" s="417" t="s">
        <v>187</v>
      </c>
      <c r="Y2" s="413" t="s">
        <v>187</v>
      </c>
      <c r="Z2" s="413" t="s">
        <v>187</v>
      </c>
      <c r="AA2" s="413" t="s">
        <v>187</v>
      </c>
      <c r="AB2" s="413" t="s">
        <v>187</v>
      </c>
      <c r="AC2" s="413" t="s">
        <v>187</v>
      </c>
      <c r="AD2" s="413" t="s">
        <v>187</v>
      </c>
      <c r="AE2" s="413" t="s">
        <v>187</v>
      </c>
      <c r="AF2" s="418" t="s">
        <v>187</v>
      </c>
      <c r="AG2" s="413" t="s">
        <v>187</v>
      </c>
      <c r="AH2" s="413" t="s">
        <v>187</v>
      </c>
      <c r="AI2" s="417" t="s">
        <v>187</v>
      </c>
      <c r="AJ2" s="413" t="s">
        <v>187</v>
      </c>
      <c r="AK2" s="413" t="s">
        <v>187</v>
      </c>
      <c r="AL2" s="413" t="s">
        <v>187</v>
      </c>
      <c r="AM2" s="413" t="s">
        <v>187</v>
      </c>
      <c r="AN2" s="419"/>
      <c r="AO2" s="420"/>
      <c r="AP2" s="420"/>
      <c r="AQ2" s="421"/>
      <c r="AR2" s="422" t="s">
        <v>179</v>
      </c>
      <c r="AS2" s="408"/>
    </row>
    <row r="3" spans="1:45" ht="13.5" thickBot="1">
      <c r="A3" s="423"/>
      <c r="B3" s="423"/>
      <c r="C3" s="423"/>
      <c r="D3" s="424"/>
      <c r="E3" s="425" t="s">
        <v>188</v>
      </c>
      <c r="F3" s="411" t="s">
        <v>189</v>
      </c>
      <c r="G3" s="411" t="s">
        <v>189</v>
      </c>
      <c r="H3" s="412" t="s">
        <v>190</v>
      </c>
      <c r="I3" s="426" t="s">
        <v>191</v>
      </c>
      <c r="J3" s="427" t="s">
        <v>192</v>
      </c>
      <c r="K3" s="427" t="s">
        <v>193</v>
      </c>
      <c r="L3" s="427" t="s">
        <v>194</v>
      </c>
      <c r="M3" s="427" t="s">
        <v>195</v>
      </c>
      <c r="N3" s="428" t="s">
        <v>196</v>
      </c>
      <c r="O3" s="428" t="s">
        <v>197</v>
      </c>
      <c r="P3" s="428" t="s">
        <v>198</v>
      </c>
      <c r="Q3" s="429" t="s">
        <v>199</v>
      </c>
      <c r="R3" s="430" t="s">
        <v>200</v>
      </c>
      <c r="S3" s="427" t="s">
        <v>201</v>
      </c>
      <c r="T3" s="429" t="s">
        <v>202</v>
      </c>
      <c r="U3" s="428" t="s">
        <v>203</v>
      </c>
      <c r="V3" s="428" t="s">
        <v>204</v>
      </c>
      <c r="W3" s="431"/>
      <c r="X3" s="430" t="s">
        <v>205</v>
      </c>
      <c r="Y3" s="427" t="s">
        <v>206</v>
      </c>
      <c r="Z3" s="427" t="s">
        <v>207</v>
      </c>
      <c r="AA3" s="427" t="s">
        <v>208</v>
      </c>
      <c r="AB3" s="432" t="s">
        <v>209</v>
      </c>
      <c r="AC3" s="428" t="s">
        <v>210</v>
      </c>
      <c r="AD3" s="428" t="s">
        <v>211</v>
      </c>
      <c r="AE3" s="429" t="s">
        <v>212</v>
      </c>
      <c r="AF3" s="426" t="s">
        <v>213</v>
      </c>
      <c r="AG3" s="427" t="s">
        <v>214</v>
      </c>
      <c r="AH3" s="428"/>
      <c r="AI3" s="430" t="s">
        <v>215</v>
      </c>
      <c r="AJ3" s="427" t="s">
        <v>216</v>
      </c>
      <c r="AK3" s="427" t="s">
        <v>217</v>
      </c>
      <c r="AL3" s="427" t="s">
        <v>218</v>
      </c>
      <c r="AM3" s="432" t="s">
        <v>219</v>
      </c>
      <c r="AN3" s="419" t="s">
        <v>220</v>
      </c>
      <c r="AO3" s="420" t="s">
        <v>221</v>
      </c>
      <c r="AP3" s="420" t="s">
        <v>221</v>
      </c>
      <c r="AQ3" s="421" t="s">
        <v>221</v>
      </c>
      <c r="AR3" s="422" t="s">
        <v>221</v>
      </c>
      <c r="AS3" s="408"/>
    </row>
    <row r="4" spans="1:44" ht="12.75">
      <c r="A4" s="433">
        <v>1170</v>
      </c>
      <c r="B4" s="434" t="s">
        <v>222</v>
      </c>
      <c r="C4" s="435">
        <v>1000</v>
      </c>
      <c r="D4" s="436" t="s">
        <v>223</v>
      </c>
      <c r="E4" s="425" t="s">
        <v>224</v>
      </c>
      <c r="F4" s="437"/>
      <c r="G4" s="437"/>
      <c r="H4" s="438"/>
      <c r="I4" s="439"/>
      <c r="J4" s="440"/>
      <c r="K4" s="440"/>
      <c r="L4" s="440"/>
      <c r="M4" s="440"/>
      <c r="N4" s="441"/>
      <c r="O4" s="440"/>
      <c r="P4" s="442"/>
      <c r="Q4" s="443"/>
      <c r="R4" s="444"/>
      <c r="S4" s="440"/>
      <c r="T4" s="442"/>
      <c r="U4" s="442"/>
      <c r="V4" s="443"/>
      <c r="W4" s="441"/>
      <c r="X4" s="444"/>
      <c r="Y4" s="440"/>
      <c r="Z4" s="440"/>
      <c r="AA4" s="440"/>
      <c r="AB4" s="441"/>
      <c r="AC4" s="442"/>
      <c r="AD4" s="442"/>
      <c r="AE4" s="443"/>
      <c r="AF4" s="439"/>
      <c r="AG4" s="440"/>
      <c r="AH4" s="440"/>
      <c r="AI4" s="439"/>
      <c r="AJ4" s="440"/>
      <c r="AK4" s="440"/>
      <c r="AL4" s="440"/>
      <c r="AM4" s="441"/>
      <c r="AN4" s="445"/>
      <c r="AO4" s="446"/>
      <c r="AP4" s="446"/>
      <c r="AQ4" s="447"/>
      <c r="AR4" s="448"/>
    </row>
    <row r="5" spans="1:44" ht="12.75">
      <c r="A5" s="449"/>
      <c r="B5" s="450"/>
      <c r="C5" s="450"/>
      <c r="D5" s="451" t="s">
        <v>225</v>
      </c>
      <c r="E5" s="425"/>
      <c r="F5" s="452">
        <v>40087</v>
      </c>
      <c r="G5" s="452">
        <v>40330</v>
      </c>
      <c r="H5" s="453"/>
      <c r="I5" s="454"/>
      <c r="J5" s="455"/>
      <c r="K5" s="455"/>
      <c r="L5" s="455"/>
      <c r="M5" s="455"/>
      <c r="N5" s="454"/>
      <c r="O5" s="455"/>
      <c r="P5" s="456"/>
      <c r="Q5" s="457"/>
      <c r="R5" s="458"/>
      <c r="S5" s="455"/>
      <c r="T5" s="456"/>
      <c r="U5" s="456"/>
      <c r="V5" s="457"/>
      <c r="W5" s="454"/>
      <c r="X5" s="458"/>
      <c r="Y5" s="455"/>
      <c r="Z5" s="455"/>
      <c r="AA5" s="455"/>
      <c r="AB5" s="454"/>
      <c r="AC5" s="456"/>
      <c r="AD5" s="456"/>
      <c r="AE5" s="457"/>
      <c r="AF5" s="459"/>
      <c r="AG5" s="455"/>
      <c r="AH5" s="455"/>
      <c r="AI5" s="459"/>
      <c r="AJ5" s="455"/>
      <c r="AK5" s="455"/>
      <c r="AL5" s="455"/>
      <c r="AM5" s="454"/>
      <c r="AN5" s="460"/>
      <c r="AO5" s="461"/>
      <c r="AP5" s="461"/>
      <c r="AQ5" s="462"/>
      <c r="AR5" s="463"/>
    </row>
    <row r="6" spans="1:44" ht="12.75">
      <c r="A6" s="449"/>
      <c r="B6" s="450"/>
      <c r="C6" s="450"/>
      <c r="D6" s="464" t="s">
        <v>226</v>
      </c>
      <c r="E6" s="425"/>
      <c r="F6" s="452">
        <v>40087</v>
      </c>
      <c r="G6" s="452">
        <v>40330</v>
      </c>
      <c r="H6" s="453"/>
      <c r="I6" s="454"/>
      <c r="J6" s="455">
        <v>100</v>
      </c>
      <c r="K6" s="455"/>
      <c r="L6" s="455"/>
      <c r="M6" s="455"/>
      <c r="N6" s="454"/>
      <c r="O6" s="455"/>
      <c r="P6" s="456"/>
      <c r="Q6" s="457"/>
      <c r="R6" s="458"/>
      <c r="S6" s="455"/>
      <c r="T6" s="456"/>
      <c r="U6" s="456"/>
      <c r="V6" s="457"/>
      <c r="W6" s="454"/>
      <c r="X6" s="458"/>
      <c r="Y6" s="455"/>
      <c r="Z6" s="455"/>
      <c r="AA6" s="455"/>
      <c r="AB6" s="454"/>
      <c r="AC6" s="456"/>
      <c r="AD6" s="456"/>
      <c r="AE6" s="457"/>
      <c r="AF6" s="459"/>
      <c r="AG6" s="455"/>
      <c r="AH6" s="455"/>
      <c r="AI6" s="459"/>
      <c r="AJ6" s="455"/>
      <c r="AK6" s="455"/>
      <c r="AL6" s="455"/>
      <c r="AM6" s="454"/>
      <c r="AN6" s="460"/>
      <c r="AO6" s="461"/>
      <c r="AP6" s="461"/>
      <c r="AQ6" s="462"/>
      <c r="AR6" s="463"/>
    </row>
    <row r="7" spans="1:44" ht="12.75">
      <c r="A7" s="449"/>
      <c r="B7" s="450"/>
      <c r="C7" s="450"/>
      <c r="D7" s="464" t="s">
        <v>227</v>
      </c>
      <c r="E7" s="425"/>
      <c r="F7" s="452">
        <v>40087</v>
      </c>
      <c r="G7" s="452">
        <v>40330</v>
      </c>
      <c r="H7" s="453"/>
      <c r="I7" s="454"/>
      <c r="J7" s="455">
        <v>100</v>
      </c>
      <c r="K7" s="455"/>
      <c r="L7" s="455"/>
      <c r="M7" s="455"/>
      <c r="N7" s="454"/>
      <c r="O7" s="455"/>
      <c r="P7" s="456"/>
      <c r="Q7" s="457"/>
      <c r="R7" s="458"/>
      <c r="S7" s="455"/>
      <c r="T7" s="456"/>
      <c r="U7" s="456"/>
      <c r="V7" s="457"/>
      <c r="W7" s="454"/>
      <c r="X7" s="458"/>
      <c r="Y7" s="455"/>
      <c r="Z7" s="455"/>
      <c r="AA7" s="455"/>
      <c r="AB7" s="454"/>
      <c r="AC7" s="456"/>
      <c r="AD7" s="456"/>
      <c r="AE7" s="457"/>
      <c r="AF7" s="459"/>
      <c r="AG7" s="455"/>
      <c r="AH7" s="455"/>
      <c r="AI7" s="459"/>
      <c r="AJ7" s="455"/>
      <c r="AK7" s="455"/>
      <c r="AL7" s="455"/>
      <c r="AM7" s="454"/>
      <c r="AN7" s="460"/>
      <c r="AO7" s="461"/>
      <c r="AP7" s="461"/>
      <c r="AQ7" s="462"/>
      <c r="AR7" s="463"/>
    </row>
    <row r="8" spans="1:44" ht="12.75">
      <c r="A8" s="449"/>
      <c r="B8" s="450"/>
      <c r="C8" s="450"/>
      <c r="D8" s="464" t="s">
        <v>228</v>
      </c>
      <c r="E8" s="425"/>
      <c r="F8" s="452">
        <v>40087</v>
      </c>
      <c r="G8" s="452">
        <v>40330</v>
      </c>
      <c r="H8" s="453"/>
      <c r="I8" s="454"/>
      <c r="J8" s="455">
        <v>100</v>
      </c>
      <c r="K8" s="455"/>
      <c r="L8" s="455"/>
      <c r="M8" s="455"/>
      <c r="N8" s="454"/>
      <c r="O8" s="455"/>
      <c r="P8" s="456"/>
      <c r="Q8" s="457"/>
      <c r="R8" s="458"/>
      <c r="S8" s="455"/>
      <c r="T8" s="456"/>
      <c r="U8" s="456"/>
      <c r="V8" s="457"/>
      <c r="W8" s="454"/>
      <c r="X8" s="458"/>
      <c r="Y8" s="455"/>
      <c r="Z8" s="455"/>
      <c r="AA8" s="455"/>
      <c r="AB8" s="454"/>
      <c r="AC8" s="456"/>
      <c r="AD8" s="456"/>
      <c r="AE8" s="457"/>
      <c r="AF8" s="459"/>
      <c r="AG8" s="455"/>
      <c r="AH8" s="455"/>
      <c r="AI8" s="459"/>
      <c r="AJ8" s="455"/>
      <c r="AK8" s="455"/>
      <c r="AL8" s="455"/>
      <c r="AM8" s="454"/>
      <c r="AN8" s="460"/>
      <c r="AO8" s="461"/>
      <c r="AP8" s="461"/>
      <c r="AQ8" s="462"/>
      <c r="AR8" s="463"/>
    </row>
    <row r="9" spans="1:44" ht="12.75">
      <c r="A9" s="449"/>
      <c r="B9" s="450"/>
      <c r="C9" s="450"/>
      <c r="D9" s="464" t="s">
        <v>229</v>
      </c>
      <c r="E9" s="425"/>
      <c r="F9" s="452">
        <v>40087</v>
      </c>
      <c r="G9" s="452">
        <v>40330</v>
      </c>
      <c r="H9" s="453"/>
      <c r="I9" s="454"/>
      <c r="J9" s="455">
        <v>60</v>
      </c>
      <c r="K9" s="455"/>
      <c r="L9" s="455"/>
      <c r="M9" s="455"/>
      <c r="N9" s="454"/>
      <c r="O9" s="455"/>
      <c r="P9" s="456"/>
      <c r="Q9" s="457"/>
      <c r="R9" s="458"/>
      <c r="S9" s="455"/>
      <c r="T9" s="456"/>
      <c r="U9" s="456"/>
      <c r="V9" s="457"/>
      <c r="W9" s="454"/>
      <c r="X9" s="458"/>
      <c r="Y9" s="455"/>
      <c r="Z9" s="455"/>
      <c r="AA9" s="455"/>
      <c r="AB9" s="454"/>
      <c r="AC9" s="456"/>
      <c r="AD9" s="456"/>
      <c r="AE9" s="457"/>
      <c r="AF9" s="459"/>
      <c r="AG9" s="455"/>
      <c r="AH9" s="455"/>
      <c r="AI9" s="459"/>
      <c r="AJ9" s="455"/>
      <c r="AK9" s="455"/>
      <c r="AL9" s="455"/>
      <c r="AM9" s="454"/>
      <c r="AN9" s="460"/>
      <c r="AO9" s="461"/>
      <c r="AP9" s="461"/>
      <c r="AQ9" s="462"/>
      <c r="AR9" s="463"/>
    </row>
    <row r="10" spans="1:44" ht="12.75">
      <c r="A10" s="449"/>
      <c r="B10" s="450"/>
      <c r="C10" s="450"/>
      <c r="D10" s="464" t="s">
        <v>230</v>
      </c>
      <c r="E10" s="425"/>
      <c r="F10" s="452">
        <v>40087</v>
      </c>
      <c r="G10" s="452">
        <v>40330</v>
      </c>
      <c r="H10" s="453"/>
      <c r="I10" s="454"/>
      <c r="J10" s="455"/>
      <c r="K10" s="455"/>
      <c r="L10" s="455"/>
      <c r="M10" s="455"/>
      <c r="N10" s="454"/>
      <c r="O10" s="455"/>
      <c r="P10" s="456">
        <v>30</v>
      </c>
      <c r="Q10" s="457"/>
      <c r="R10" s="458"/>
      <c r="S10" s="455"/>
      <c r="T10" s="456"/>
      <c r="U10" s="456"/>
      <c r="V10" s="457"/>
      <c r="W10" s="454"/>
      <c r="X10" s="458"/>
      <c r="Y10" s="455"/>
      <c r="Z10" s="455"/>
      <c r="AA10" s="455"/>
      <c r="AB10" s="454"/>
      <c r="AC10" s="456"/>
      <c r="AD10" s="456"/>
      <c r="AE10" s="457"/>
      <c r="AF10" s="459"/>
      <c r="AG10" s="455"/>
      <c r="AH10" s="455"/>
      <c r="AI10" s="459"/>
      <c r="AJ10" s="455"/>
      <c r="AK10" s="455"/>
      <c r="AL10" s="455"/>
      <c r="AM10" s="454"/>
      <c r="AN10" s="460"/>
      <c r="AO10" s="461"/>
      <c r="AP10" s="461"/>
      <c r="AQ10" s="462"/>
      <c r="AR10" s="463"/>
    </row>
    <row r="11" spans="1:44" ht="12.75">
      <c r="A11" s="449"/>
      <c r="B11" s="450"/>
      <c r="C11" s="450"/>
      <c r="D11" s="464" t="s">
        <v>231</v>
      </c>
      <c r="E11" s="425"/>
      <c r="F11" s="452">
        <v>40087</v>
      </c>
      <c r="G11" s="452">
        <v>40330</v>
      </c>
      <c r="H11" s="453"/>
      <c r="I11" s="454"/>
      <c r="J11" s="455"/>
      <c r="K11" s="455"/>
      <c r="L11" s="455"/>
      <c r="M11" s="455"/>
      <c r="N11" s="454"/>
      <c r="O11" s="455"/>
      <c r="P11" s="456"/>
      <c r="Q11" s="457"/>
      <c r="R11" s="458"/>
      <c r="S11" s="455"/>
      <c r="T11" s="456"/>
      <c r="U11" s="456"/>
      <c r="V11" s="457"/>
      <c r="W11" s="454"/>
      <c r="X11" s="458"/>
      <c r="Y11" s="455"/>
      <c r="Z11" s="455"/>
      <c r="AA11" s="455"/>
      <c r="AB11" s="454"/>
      <c r="AC11" s="456"/>
      <c r="AD11" s="456"/>
      <c r="AE11" s="457"/>
      <c r="AF11" s="459"/>
      <c r="AG11" s="455"/>
      <c r="AH11" s="455"/>
      <c r="AI11" s="459"/>
      <c r="AJ11" s="455"/>
      <c r="AK11" s="455"/>
      <c r="AL11" s="455"/>
      <c r="AM11" s="454"/>
      <c r="AN11" s="460"/>
      <c r="AO11" s="461"/>
      <c r="AP11" s="461"/>
      <c r="AQ11" s="462"/>
      <c r="AR11" s="463"/>
    </row>
    <row r="12" spans="1:44" ht="12.75">
      <c r="A12" s="449"/>
      <c r="B12" s="450"/>
      <c r="C12" s="450"/>
      <c r="D12" s="465" t="s">
        <v>232</v>
      </c>
      <c r="E12" s="425"/>
      <c r="F12" s="452">
        <v>40087</v>
      </c>
      <c r="G12" s="452">
        <v>40330</v>
      </c>
      <c r="H12" s="453"/>
      <c r="I12" s="454"/>
      <c r="J12" s="455"/>
      <c r="K12" s="455"/>
      <c r="L12" s="455"/>
      <c r="M12" s="455"/>
      <c r="N12" s="454"/>
      <c r="O12" s="455"/>
      <c r="P12" s="456"/>
      <c r="Q12" s="457"/>
      <c r="R12" s="458"/>
      <c r="S12" s="455"/>
      <c r="T12" s="456"/>
      <c r="U12" s="456"/>
      <c r="V12" s="457">
        <v>10</v>
      </c>
      <c r="W12" s="454"/>
      <c r="X12" s="458"/>
      <c r="Y12" s="455"/>
      <c r="Z12" s="455"/>
      <c r="AA12" s="455"/>
      <c r="AB12" s="454"/>
      <c r="AC12" s="456"/>
      <c r="AD12" s="456"/>
      <c r="AE12" s="457"/>
      <c r="AF12" s="459"/>
      <c r="AG12" s="455"/>
      <c r="AH12" s="455"/>
      <c r="AI12" s="459"/>
      <c r="AJ12" s="455"/>
      <c r="AK12" s="455"/>
      <c r="AL12" s="455"/>
      <c r="AM12" s="454"/>
      <c r="AN12" s="460"/>
      <c r="AO12" s="461"/>
      <c r="AP12" s="461"/>
      <c r="AQ12" s="462"/>
      <c r="AR12" s="463"/>
    </row>
    <row r="13" spans="1:44" ht="12.75">
      <c r="A13" s="449"/>
      <c r="B13" s="450"/>
      <c r="C13" s="450"/>
      <c r="D13" s="466"/>
      <c r="E13" s="425"/>
      <c r="F13" s="467"/>
      <c r="G13" s="452"/>
      <c r="H13" s="453"/>
      <c r="I13" s="454"/>
      <c r="J13" s="455"/>
      <c r="K13" s="455"/>
      <c r="L13" s="455"/>
      <c r="M13" s="455"/>
      <c r="N13" s="454"/>
      <c r="O13" s="455"/>
      <c r="P13" s="456"/>
      <c r="Q13" s="457"/>
      <c r="R13" s="458"/>
      <c r="S13" s="455"/>
      <c r="T13" s="456"/>
      <c r="U13" s="456"/>
      <c r="V13" s="457"/>
      <c r="W13" s="454"/>
      <c r="X13" s="458"/>
      <c r="Y13" s="455"/>
      <c r="Z13" s="455"/>
      <c r="AA13" s="455"/>
      <c r="AB13" s="454"/>
      <c r="AC13" s="456"/>
      <c r="AD13" s="456"/>
      <c r="AE13" s="457"/>
      <c r="AF13" s="459"/>
      <c r="AG13" s="455"/>
      <c r="AH13" s="455"/>
      <c r="AI13" s="459"/>
      <c r="AJ13" s="455"/>
      <c r="AK13" s="455"/>
      <c r="AL13" s="455"/>
      <c r="AM13" s="454"/>
      <c r="AN13" s="460"/>
      <c r="AO13" s="461"/>
      <c r="AP13" s="461"/>
      <c r="AQ13" s="462"/>
      <c r="AR13" s="463"/>
    </row>
    <row r="14" spans="1:44" ht="12.75">
      <c r="A14" s="449"/>
      <c r="B14" s="450"/>
      <c r="C14" s="450"/>
      <c r="D14" s="451" t="s">
        <v>233</v>
      </c>
      <c r="E14" s="425"/>
      <c r="F14" s="452">
        <v>40330</v>
      </c>
      <c r="G14" s="452">
        <v>40483</v>
      </c>
      <c r="H14" s="453"/>
      <c r="I14" s="454"/>
      <c r="J14" s="455"/>
      <c r="K14" s="455"/>
      <c r="L14" s="455"/>
      <c r="M14" s="455"/>
      <c r="N14" s="454"/>
      <c r="O14" s="455"/>
      <c r="P14" s="456"/>
      <c r="Q14" s="457"/>
      <c r="R14" s="458"/>
      <c r="S14" s="455"/>
      <c r="T14" s="456"/>
      <c r="U14" s="456"/>
      <c r="V14" s="457"/>
      <c r="W14" s="454"/>
      <c r="X14" s="458"/>
      <c r="Y14" s="455"/>
      <c r="Z14" s="455"/>
      <c r="AA14" s="455"/>
      <c r="AB14" s="454"/>
      <c r="AC14" s="456"/>
      <c r="AD14" s="456"/>
      <c r="AE14" s="457"/>
      <c r="AF14" s="459"/>
      <c r="AG14" s="455"/>
      <c r="AH14" s="455"/>
      <c r="AI14" s="459"/>
      <c r="AJ14" s="455"/>
      <c r="AK14" s="455"/>
      <c r="AL14" s="455"/>
      <c r="AM14" s="454"/>
      <c r="AN14" s="460"/>
      <c r="AO14" s="461"/>
      <c r="AP14" s="461"/>
      <c r="AQ14" s="462"/>
      <c r="AR14" s="463"/>
    </row>
    <row r="15" spans="1:44" ht="12.75">
      <c r="A15" s="449"/>
      <c r="B15" s="450"/>
      <c r="C15" s="450"/>
      <c r="D15" s="464" t="s">
        <v>226</v>
      </c>
      <c r="E15" s="425"/>
      <c r="F15" s="452">
        <v>40330</v>
      </c>
      <c r="G15" s="452">
        <v>40483</v>
      </c>
      <c r="H15" s="453"/>
      <c r="I15" s="454"/>
      <c r="J15" s="455">
        <v>100</v>
      </c>
      <c r="K15" s="455"/>
      <c r="L15" s="455"/>
      <c r="M15" s="455"/>
      <c r="N15" s="454"/>
      <c r="O15" s="455"/>
      <c r="P15" s="456"/>
      <c r="Q15" s="457"/>
      <c r="R15" s="458"/>
      <c r="S15" s="455"/>
      <c r="T15" s="456"/>
      <c r="U15" s="456"/>
      <c r="V15" s="457"/>
      <c r="W15" s="454"/>
      <c r="X15" s="458"/>
      <c r="Y15" s="455"/>
      <c r="Z15" s="455"/>
      <c r="AA15" s="455"/>
      <c r="AB15" s="454"/>
      <c r="AC15" s="456"/>
      <c r="AD15" s="456"/>
      <c r="AE15" s="457"/>
      <c r="AF15" s="459"/>
      <c r="AG15" s="455"/>
      <c r="AH15" s="455"/>
      <c r="AI15" s="459"/>
      <c r="AJ15" s="455"/>
      <c r="AK15" s="455"/>
      <c r="AL15" s="455"/>
      <c r="AM15" s="454"/>
      <c r="AN15" s="460"/>
      <c r="AO15" s="461"/>
      <c r="AP15" s="461"/>
      <c r="AQ15" s="462"/>
      <c r="AR15" s="463"/>
    </row>
    <row r="16" spans="1:44" ht="12.75">
      <c r="A16" s="449"/>
      <c r="B16" s="450"/>
      <c r="C16" s="450"/>
      <c r="D16" s="464" t="s">
        <v>227</v>
      </c>
      <c r="E16" s="425"/>
      <c r="F16" s="452">
        <v>40330</v>
      </c>
      <c r="G16" s="452">
        <v>40483</v>
      </c>
      <c r="H16" s="453"/>
      <c r="I16" s="454"/>
      <c r="J16" s="455">
        <v>100</v>
      </c>
      <c r="K16" s="455"/>
      <c r="L16" s="455"/>
      <c r="M16" s="455"/>
      <c r="N16" s="454"/>
      <c r="O16" s="455"/>
      <c r="P16" s="456"/>
      <c r="Q16" s="457"/>
      <c r="R16" s="458"/>
      <c r="S16" s="455"/>
      <c r="T16" s="456"/>
      <c r="U16" s="456"/>
      <c r="V16" s="457"/>
      <c r="W16" s="454"/>
      <c r="X16" s="458"/>
      <c r="Y16" s="455"/>
      <c r="Z16" s="455"/>
      <c r="AA16" s="455"/>
      <c r="AB16" s="454"/>
      <c r="AC16" s="456"/>
      <c r="AD16" s="456"/>
      <c r="AE16" s="457"/>
      <c r="AF16" s="459"/>
      <c r="AG16" s="455"/>
      <c r="AH16" s="455"/>
      <c r="AI16" s="459"/>
      <c r="AJ16" s="455"/>
      <c r="AK16" s="455"/>
      <c r="AL16" s="455"/>
      <c r="AM16" s="454"/>
      <c r="AN16" s="460"/>
      <c r="AO16" s="461"/>
      <c r="AP16" s="461"/>
      <c r="AQ16" s="462"/>
      <c r="AR16" s="463"/>
    </row>
    <row r="17" spans="1:44" ht="12.75">
      <c r="A17" s="449"/>
      <c r="B17" s="450"/>
      <c r="C17" s="450"/>
      <c r="D17" s="464" t="s">
        <v>228</v>
      </c>
      <c r="E17" s="425"/>
      <c r="F17" s="452">
        <v>40330</v>
      </c>
      <c r="G17" s="452">
        <v>40483</v>
      </c>
      <c r="H17" s="453"/>
      <c r="I17" s="454"/>
      <c r="J17" s="455">
        <v>100</v>
      </c>
      <c r="K17" s="455"/>
      <c r="L17" s="455"/>
      <c r="M17" s="455"/>
      <c r="N17" s="454"/>
      <c r="O17" s="455"/>
      <c r="P17" s="456"/>
      <c r="Q17" s="457"/>
      <c r="R17" s="458"/>
      <c r="S17" s="455"/>
      <c r="T17" s="456"/>
      <c r="U17" s="456"/>
      <c r="V17" s="457"/>
      <c r="W17" s="454"/>
      <c r="X17" s="458"/>
      <c r="Y17" s="455"/>
      <c r="Z17" s="455"/>
      <c r="AA17" s="455"/>
      <c r="AB17" s="454"/>
      <c r="AC17" s="456"/>
      <c r="AD17" s="456"/>
      <c r="AE17" s="457"/>
      <c r="AF17" s="459"/>
      <c r="AG17" s="455"/>
      <c r="AH17" s="455"/>
      <c r="AI17" s="459"/>
      <c r="AJ17" s="455"/>
      <c r="AK17" s="455"/>
      <c r="AL17" s="455"/>
      <c r="AM17" s="454"/>
      <c r="AN17" s="460"/>
      <c r="AO17" s="461"/>
      <c r="AP17" s="461"/>
      <c r="AQ17" s="462"/>
      <c r="AR17" s="463"/>
    </row>
    <row r="18" spans="1:44" ht="12.75">
      <c r="A18" s="449"/>
      <c r="B18" s="450"/>
      <c r="C18" s="450"/>
      <c r="D18" s="464" t="s">
        <v>229</v>
      </c>
      <c r="E18" s="425"/>
      <c r="F18" s="452">
        <v>40330</v>
      </c>
      <c r="G18" s="452">
        <v>40483</v>
      </c>
      <c r="H18" s="453"/>
      <c r="I18" s="454"/>
      <c r="J18" s="455">
        <v>80</v>
      </c>
      <c r="K18" s="455"/>
      <c r="L18" s="455"/>
      <c r="M18" s="455"/>
      <c r="N18" s="454"/>
      <c r="O18" s="455"/>
      <c r="P18" s="456"/>
      <c r="Q18" s="457"/>
      <c r="R18" s="458"/>
      <c r="S18" s="455"/>
      <c r="T18" s="456"/>
      <c r="U18" s="456"/>
      <c r="V18" s="457"/>
      <c r="W18" s="454"/>
      <c r="X18" s="458"/>
      <c r="Y18" s="455"/>
      <c r="Z18" s="455"/>
      <c r="AA18" s="455"/>
      <c r="AB18" s="454"/>
      <c r="AC18" s="456"/>
      <c r="AD18" s="456"/>
      <c r="AE18" s="457"/>
      <c r="AF18" s="459"/>
      <c r="AG18" s="455"/>
      <c r="AH18" s="455"/>
      <c r="AI18" s="459"/>
      <c r="AJ18" s="455"/>
      <c r="AK18" s="455"/>
      <c r="AL18" s="455"/>
      <c r="AM18" s="454"/>
      <c r="AN18" s="460"/>
      <c r="AO18" s="461"/>
      <c r="AP18" s="461"/>
      <c r="AQ18" s="462"/>
      <c r="AR18" s="463"/>
    </row>
    <row r="19" spans="1:44" ht="12.75">
      <c r="A19" s="449"/>
      <c r="B19" s="450"/>
      <c r="C19" s="450"/>
      <c r="D19" s="464" t="s">
        <v>230</v>
      </c>
      <c r="E19" s="425"/>
      <c r="F19" s="452">
        <v>40330</v>
      </c>
      <c r="G19" s="452">
        <v>40483</v>
      </c>
      <c r="H19" s="453"/>
      <c r="I19" s="454"/>
      <c r="J19" s="455"/>
      <c r="K19" s="455"/>
      <c r="L19" s="455"/>
      <c r="M19" s="455"/>
      <c r="N19" s="454"/>
      <c r="O19" s="455"/>
      <c r="P19" s="456">
        <v>120</v>
      </c>
      <c r="Q19" s="457"/>
      <c r="R19" s="458"/>
      <c r="S19" s="455"/>
      <c r="T19" s="456"/>
      <c r="U19" s="456"/>
      <c r="V19" s="457"/>
      <c r="W19" s="454"/>
      <c r="X19" s="458"/>
      <c r="Y19" s="455"/>
      <c r="Z19" s="455"/>
      <c r="AA19" s="455"/>
      <c r="AB19" s="454"/>
      <c r="AC19" s="456"/>
      <c r="AD19" s="456"/>
      <c r="AE19" s="457"/>
      <c r="AF19" s="459"/>
      <c r="AG19" s="455"/>
      <c r="AH19" s="455"/>
      <c r="AI19" s="459"/>
      <c r="AJ19" s="455"/>
      <c r="AK19" s="455"/>
      <c r="AL19" s="455"/>
      <c r="AM19" s="454"/>
      <c r="AN19" s="460"/>
      <c r="AO19" s="461"/>
      <c r="AP19" s="461"/>
      <c r="AQ19" s="462"/>
      <c r="AR19" s="463"/>
    </row>
    <row r="20" spans="1:44" ht="12.75">
      <c r="A20" s="449"/>
      <c r="B20" s="450"/>
      <c r="C20" s="450"/>
      <c r="D20" s="464" t="s">
        <v>231</v>
      </c>
      <c r="E20" s="425"/>
      <c r="F20" s="452">
        <v>40330</v>
      </c>
      <c r="G20" s="452">
        <v>40483</v>
      </c>
      <c r="H20" s="453"/>
      <c r="I20" s="454"/>
      <c r="J20" s="455"/>
      <c r="K20" s="455"/>
      <c r="L20" s="455"/>
      <c r="M20" s="455"/>
      <c r="N20" s="454"/>
      <c r="O20" s="455"/>
      <c r="P20" s="456">
        <v>360</v>
      </c>
      <c r="Q20" s="457"/>
      <c r="R20" s="458"/>
      <c r="S20" s="455"/>
      <c r="T20" s="456"/>
      <c r="U20" s="456"/>
      <c r="V20" s="457"/>
      <c r="W20" s="454"/>
      <c r="X20" s="458"/>
      <c r="Y20" s="455"/>
      <c r="Z20" s="455"/>
      <c r="AA20" s="455"/>
      <c r="AB20" s="454"/>
      <c r="AC20" s="456"/>
      <c r="AD20" s="456"/>
      <c r="AE20" s="457"/>
      <c r="AF20" s="459"/>
      <c r="AG20" s="455"/>
      <c r="AH20" s="455"/>
      <c r="AI20" s="459"/>
      <c r="AJ20" s="455"/>
      <c r="AK20" s="455"/>
      <c r="AL20" s="455"/>
      <c r="AM20" s="454"/>
      <c r="AN20" s="460"/>
      <c r="AO20" s="461"/>
      <c r="AP20" s="461"/>
      <c r="AQ20" s="462"/>
      <c r="AR20" s="463"/>
    </row>
    <row r="21" spans="1:44" ht="12.75">
      <c r="A21" s="449"/>
      <c r="B21" s="450"/>
      <c r="C21" s="450"/>
      <c r="D21" s="465" t="s">
        <v>232</v>
      </c>
      <c r="E21" s="425"/>
      <c r="F21" s="452">
        <v>40330</v>
      </c>
      <c r="G21" s="452">
        <v>40483</v>
      </c>
      <c r="H21" s="453"/>
      <c r="I21" s="454"/>
      <c r="J21" s="455"/>
      <c r="K21" s="455"/>
      <c r="L21" s="455"/>
      <c r="M21" s="455"/>
      <c r="N21" s="454"/>
      <c r="O21" s="455"/>
      <c r="P21" s="456"/>
      <c r="Q21" s="457"/>
      <c r="R21" s="458"/>
      <c r="S21" s="455"/>
      <c r="T21" s="456"/>
      <c r="U21" s="456"/>
      <c r="V21" s="457">
        <v>10</v>
      </c>
      <c r="W21" s="454"/>
      <c r="X21" s="458"/>
      <c r="Y21" s="455"/>
      <c r="Z21" s="455"/>
      <c r="AA21" s="455"/>
      <c r="AB21" s="454"/>
      <c r="AC21" s="456"/>
      <c r="AD21" s="456"/>
      <c r="AE21" s="457"/>
      <c r="AF21" s="459"/>
      <c r="AG21" s="455"/>
      <c r="AH21" s="455"/>
      <c r="AI21" s="459"/>
      <c r="AJ21" s="455"/>
      <c r="AK21" s="455"/>
      <c r="AL21" s="455"/>
      <c r="AM21" s="454"/>
      <c r="AN21" s="460"/>
      <c r="AO21" s="461"/>
      <c r="AP21" s="461"/>
      <c r="AQ21" s="462"/>
      <c r="AR21" s="463"/>
    </row>
    <row r="22" spans="1:44" ht="13.5" thickBot="1">
      <c r="A22" s="449"/>
      <c r="B22" s="450"/>
      <c r="C22" s="450"/>
      <c r="D22" s="468"/>
      <c r="E22" s="425"/>
      <c r="F22" s="467"/>
      <c r="G22" s="452"/>
      <c r="H22" s="453"/>
      <c r="I22" s="454"/>
      <c r="J22" s="455"/>
      <c r="K22" s="455"/>
      <c r="L22" s="455"/>
      <c r="M22" s="455"/>
      <c r="N22" s="454"/>
      <c r="O22" s="455"/>
      <c r="P22" s="456"/>
      <c r="Q22" s="457"/>
      <c r="R22" s="458"/>
      <c r="S22" s="455"/>
      <c r="T22" s="456"/>
      <c r="U22" s="456"/>
      <c r="V22" s="457"/>
      <c r="W22" s="454"/>
      <c r="X22" s="458"/>
      <c r="Y22" s="455"/>
      <c r="Z22" s="455"/>
      <c r="AA22" s="455"/>
      <c r="AB22" s="454"/>
      <c r="AC22" s="456"/>
      <c r="AD22" s="456"/>
      <c r="AE22" s="457"/>
      <c r="AF22" s="459"/>
      <c r="AG22" s="455"/>
      <c r="AH22" s="455"/>
      <c r="AI22" s="459"/>
      <c r="AJ22" s="455"/>
      <c r="AK22" s="455"/>
      <c r="AL22" s="455"/>
      <c r="AM22" s="454"/>
      <c r="AN22" s="460"/>
      <c r="AO22" s="461"/>
      <c r="AP22" s="461"/>
      <c r="AQ22" s="462"/>
      <c r="AR22" s="463"/>
    </row>
    <row r="23" spans="1:44" ht="12.75">
      <c r="A23" s="469">
        <v>1170</v>
      </c>
      <c r="B23" s="469" t="s">
        <v>222</v>
      </c>
      <c r="C23" s="469">
        <v>1001</v>
      </c>
      <c r="D23" s="436" t="s">
        <v>234</v>
      </c>
      <c r="E23" s="425" t="s">
        <v>235</v>
      </c>
      <c r="F23" s="437"/>
      <c r="G23" s="437"/>
      <c r="H23" s="438"/>
      <c r="I23" s="439"/>
      <c r="J23" s="440"/>
      <c r="K23" s="440"/>
      <c r="L23" s="440"/>
      <c r="M23" s="440"/>
      <c r="N23" s="441"/>
      <c r="O23" s="440"/>
      <c r="P23" s="442"/>
      <c r="Q23" s="443"/>
      <c r="R23" s="444"/>
      <c r="S23" s="440"/>
      <c r="T23" s="442"/>
      <c r="U23" s="442"/>
      <c r="V23" s="443"/>
      <c r="W23" s="441"/>
      <c r="X23" s="444"/>
      <c r="Y23" s="440"/>
      <c r="Z23" s="440"/>
      <c r="AA23" s="440"/>
      <c r="AB23" s="441"/>
      <c r="AC23" s="442"/>
      <c r="AD23" s="442"/>
      <c r="AE23" s="443"/>
      <c r="AF23" s="439"/>
      <c r="AG23" s="440"/>
      <c r="AH23" s="440"/>
      <c r="AI23" s="439"/>
      <c r="AJ23" s="440"/>
      <c r="AK23" s="440"/>
      <c r="AL23" s="440"/>
      <c r="AM23" s="441"/>
      <c r="AN23" s="445"/>
      <c r="AO23" s="446"/>
      <c r="AP23" s="446"/>
      <c r="AQ23" s="447"/>
      <c r="AR23" s="448"/>
    </row>
    <row r="24" spans="1:44" ht="12.75">
      <c r="A24" s="449"/>
      <c r="B24" s="470"/>
      <c r="C24" s="471"/>
      <c r="D24" s="451" t="s">
        <v>225</v>
      </c>
      <c r="E24" s="425"/>
      <c r="F24" s="452"/>
      <c r="G24" s="452"/>
      <c r="H24" s="472"/>
      <c r="I24" s="473">
        <v>0</v>
      </c>
      <c r="J24" s="474">
        <v>0</v>
      </c>
      <c r="K24" s="474">
        <v>0</v>
      </c>
      <c r="L24" s="474">
        <v>0</v>
      </c>
      <c r="M24" s="474">
        <v>0</v>
      </c>
      <c r="N24" s="475">
        <v>0</v>
      </c>
      <c r="O24" s="474"/>
      <c r="P24" s="476"/>
      <c r="Q24" s="477"/>
      <c r="R24" s="478"/>
      <c r="S24" s="474"/>
      <c r="T24" s="476"/>
      <c r="U24" s="476"/>
      <c r="V24" s="477"/>
      <c r="W24" s="475"/>
      <c r="X24" s="478"/>
      <c r="Y24" s="474"/>
      <c r="Z24" s="474"/>
      <c r="AA24" s="474"/>
      <c r="AB24" s="475"/>
      <c r="AC24" s="476"/>
      <c r="AD24" s="476"/>
      <c r="AE24" s="477"/>
      <c r="AF24" s="473">
        <v>0</v>
      </c>
      <c r="AG24" s="474">
        <v>0</v>
      </c>
      <c r="AH24" s="474">
        <v>0</v>
      </c>
      <c r="AI24" s="473">
        <v>0</v>
      </c>
      <c r="AJ24" s="474">
        <v>0</v>
      </c>
      <c r="AK24" s="474">
        <v>0</v>
      </c>
      <c r="AL24" s="474">
        <v>0</v>
      </c>
      <c r="AM24" s="475">
        <v>0</v>
      </c>
      <c r="AN24" s="479">
        <v>0</v>
      </c>
      <c r="AO24" s="480">
        <v>0</v>
      </c>
      <c r="AP24" s="480"/>
      <c r="AQ24" s="481">
        <v>0</v>
      </c>
      <c r="AR24" s="463">
        <f>SUM(AN24:AQ24)</f>
        <v>0</v>
      </c>
    </row>
    <row r="25" spans="1:44" ht="12.75">
      <c r="A25" s="449"/>
      <c r="B25" s="470"/>
      <c r="C25" s="471"/>
      <c r="D25" s="465" t="s">
        <v>236</v>
      </c>
      <c r="E25" s="425"/>
      <c r="F25" s="452">
        <v>40084</v>
      </c>
      <c r="G25" s="452">
        <v>40098</v>
      </c>
      <c r="H25" s="472">
        <v>2</v>
      </c>
      <c r="I25" s="473"/>
      <c r="J25" s="474"/>
      <c r="K25" s="474"/>
      <c r="L25" s="474"/>
      <c r="M25" s="474"/>
      <c r="N25" s="475"/>
      <c r="O25" s="474"/>
      <c r="P25" s="476"/>
      <c r="Q25" s="477"/>
      <c r="R25" s="478"/>
      <c r="S25" s="474">
        <v>80</v>
      </c>
      <c r="T25" s="476"/>
      <c r="U25" s="476"/>
      <c r="V25" s="477"/>
      <c r="W25" s="475"/>
      <c r="X25" s="478"/>
      <c r="Y25" s="474"/>
      <c r="Z25" s="474"/>
      <c r="AA25" s="474"/>
      <c r="AB25" s="475">
        <v>80</v>
      </c>
      <c r="AC25" s="476"/>
      <c r="AD25" s="476"/>
      <c r="AE25" s="477"/>
      <c r="AF25" s="473"/>
      <c r="AG25" s="474"/>
      <c r="AH25" s="474"/>
      <c r="AI25" s="473"/>
      <c r="AJ25" s="474"/>
      <c r="AK25" s="474"/>
      <c r="AL25" s="474"/>
      <c r="AM25" s="475"/>
      <c r="AN25" s="479"/>
      <c r="AO25" s="480"/>
      <c r="AP25" s="480"/>
      <c r="AQ25" s="481"/>
      <c r="AR25" s="463">
        <f aca="true" t="shared" si="0" ref="AR25:AR33">SUM(AN25:AQ25)</f>
        <v>0</v>
      </c>
    </row>
    <row r="26" spans="1:44" ht="12.75">
      <c r="A26" s="449"/>
      <c r="B26" s="470"/>
      <c r="C26" s="471"/>
      <c r="D26" s="465" t="s">
        <v>237</v>
      </c>
      <c r="E26" s="425"/>
      <c r="F26" s="452"/>
      <c r="G26" s="452"/>
      <c r="H26" s="472"/>
      <c r="I26" s="473"/>
      <c r="J26" s="474"/>
      <c r="K26" s="474"/>
      <c r="L26" s="474"/>
      <c r="M26" s="474"/>
      <c r="N26" s="475"/>
      <c r="O26" s="474"/>
      <c r="P26" s="476"/>
      <c r="Q26" s="477"/>
      <c r="R26" s="478"/>
      <c r="S26" s="474">
        <v>40</v>
      </c>
      <c r="T26" s="476"/>
      <c r="U26" s="476"/>
      <c r="V26" s="477"/>
      <c r="W26" s="475"/>
      <c r="X26" s="478"/>
      <c r="Y26" s="474"/>
      <c r="Z26" s="474"/>
      <c r="AA26" s="474"/>
      <c r="AB26" s="475">
        <v>30</v>
      </c>
      <c r="AC26" s="476"/>
      <c r="AD26" s="476"/>
      <c r="AE26" s="477"/>
      <c r="AF26" s="473"/>
      <c r="AG26" s="474"/>
      <c r="AH26" s="474"/>
      <c r="AI26" s="473"/>
      <c r="AJ26" s="474"/>
      <c r="AK26" s="474"/>
      <c r="AL26" s="474"/>
      <c r="AM26" s="475"/>
      <c r="AN26" s="479"/>
      <c r="AO26" s="480"/>
      <c r="AP26" s="480"/>
      <c r="AQ26" s="481"/>
      <c r="AR26" s="463">
        <f t="shared" si="0"/>
        <v>0</v>
      </c>
    </row>
    <row r="27" spans="1:44" ht="12.75">
      <c r="A27" s="449"/>
      <c r="B27" s="470"/>
      <c r="C27" s="471"/>
      <c r="D27" s="465" t="s">
        <v>238</v>
      </c>
      <c r="E27" s="425"/>
      <c r="F27" s="452"/>
      <c r="G27" s="452"/>
      <c r="H27" s="472"/>
      <c r="I27" s="473"/>
      <c r="J27" s="474"/>
      <c r="K27" s="474"/>
      <c r="L27" s="474"/>
      <c r="M27" s="474"/>
      <c r="N27" s="475">
        <v>220</v>
      </c>
      <c r="O27" s="474"/>
      <c r="P27" s="476"/>
      <c r="Q27" s="477"/>
      <c r="R27" s="478"/>
      <c r="S27" s="474">
        <v>120</v>
      </c>
      <c r="T27" s="476"/>
      <c r="U27" s="476"/>
      <c r="V27" s="477"/>
      <c r="W27" s="475"/>
      <c r="X27" s="478"/>
      <c r="Y27" s="474"/>
      <c r="Z27" s="474"/>
      <c r="AA27" s="474"/>
      <c r="AB27" s="475"/>
      <c r="AC27" s="476"/>
      <c r="AD27" s="476"/>
      <c r="AE27" s="477"/>
      <c r="AF27" s="473"/>
      <c r="AG27" s="474"/>
      <c r="AH27" s="474"/>
      <c r="AI27" s="473"/>
      <c r="AJ27" s="474"/>
      <c r="AK27" s="474"/>
      <c r="AL27" s="474"/>
      <c r="AM27" s="475"/>
      <c r="AN27" s="479"/>
      <c r="AO27" s="480"/>
      <c r="AP27" s="480"/>
      <c r="AQ27" s="481"/>
      <c r="AR27" s="463">
        <f t="shared" si="0"/>
        <v>0</v>
      </c>
    </row>
    <row r="28" spans="1:44" ht="12.75">
      <c r="A28" s="449"/>
      <c r="B28" s="470"/>
      <c r="C28" s="471"/>
      <c r="D28" s="465" t="s">
        <v>232</v>
      </c>
      <c r="E28" s="425"/>
      <c r="F28" s="452"/>
      <c r="G28" s="452"/>
      <c r="H28" s="472"/>
      <c r="I28" s="473"/>
      <c r="J28" s="474"/>
      <c r="K28" s="474"/>
      <c r="L28" s="474"/>
      <c r="M28" s="474"/>
      <c r="N28" s="475"/>
      <c r="O28" s="474"/>
      <c r="P28" s="476"/>
      <c r="Q28" s="477"/>
      <c r="R28" s="478"/>
      <c r="S28" s="474"/>
      <c r="T28" s="476"/>
      <c r="U28" s="476"/>
      <c r="V28" s="477">
        <v>10</v>
      </c>
      <c r="W28" s="475"/>
      <c r="X28" s="478"/>
      <c r="Y28" s="474"/>
      <c r="Z28" s="474"/>
      <c r="AA28" s="474"/>
      <c r="AB28" s="475"/>
      <c r="AC28" s="476"/>
      <c r="AD28" s="476"/>
      <c r="AE28" s="477"/>
      <c r="AF28" s="473"/>
      <c r="AG28" s="474"/>
      <c r="AH28" s="474"/>
      <c r="AI28" s="473"/>
      <c r="AJ28" s="474"/>
      <c r="AK28" s="474"/>
      <c r="AL28" s="474"/>
      <c r="AM28" s="475"/>
      <c r="AN28" s="479"/>
      <c r="AO28" s="480"/>
      <c r="AP28" s="480"/>
      <c r="AQ28" s="481"/>
      <c r="AR28" s="463"/>
    </row>
    <row r="29" spans="1:44" ht="12.75">
      <c r="A29" s="449"/>
      <c r="B29" s="470"/>
      <c r="C29" s="471"/>
      <c r="D29" s="465" t="s">
        <v>239</v>
      </c>
      <c r="E29" s="425"/>
      <c r="F29" s="452">
        <v>40210</v>
      </c>
      <c r="G29" s="452">
        <v>40280</v>
      </c>
      <c r="H29" s="472">
        <v>10</v>
      </c>
      <c r="I29" s="473"/>
      <c r="J29" s="474"/>
      <c r="K29" s="474"/>
      <c r="L29" s="474"/>
      <c r="M29" s="474"/>
      <c r="N29" s="475"/>
      <c r="O29" s="474"/>
      <c r="P29" s="476"/>
      <c r="Q29" s="477"/>
      <c r="R29" s="478"/>
      <c r="S29" s="474"/>
      <c r="T29" s="476"/>
      <c r="U29" s="476"/>
      <c r="V29" s="477"/>
      <c r="W29" s="475"/>
      <c r="X29" s="478"/>
      <c r="Y29" s="474"/>
      <c r="Z29" s="474"/>
      <c r="AA29" s="474"/>
      <c r="AB29" s="475">
        <v>400</v>
      </c>
      <c r="AC29" s="476"/>
      <c r="AD29" s="476"/>
      <c r="AE29" s="477"/>
      <c r="AF29" s="473"/>
      <c r="AG29" s="474"/>
      <c r="AH29" s="474"/>
      <c r="AI29" s="473"/>
      <c r="AJ29" s="474"/>
      <c r="AK29" s="474"/>
      <c r="AL29" s="474"/>
      <c r="AM29" s="475"/>
      <c r="AN29" s="479"/>
      <c r="AO29" s="480"/>
      <c r="AP29" s="480"/>
      <c r="AQ29" s="481"/>
      <c r="AR29" s="463">
        <f t="shared" si="0"/>
        <v>0</v>
      </c>
    </row>
    <row r="30" spans="1:44" ht="12.75">
      <c r="A30" s="449"/>
      <c r="B30" s="470"/>
      <c r="C30" s="471"/>
      <c r="D30" s="465" t="s">
        <v>240</v>
      </c>
      <c r="E30" s="425"/>
      <c r="F30" s="452">
        <v>40154</v>
      </c>
      <c r="G30" s="452">
        <v>40189</v>
      </c>
      <c r="H30" s="472">
        <v>5</v>
      </c>
      <c r="I30" s="473"/>
      <c r="J30" s="474"/>
      <c r="K30" s="474"/>
      <c r="L30" s="474"/>
      <c r="M30" s="474"/>
      <c r="N30" s="475"/>
      <c r="O30" s="474"/>
      <c r="P30" s="476"/>
      <c r="Q30" s="477"/>
      <c r="R30" s="478"/>
      <c r="S30" s="474"/>
      <c r="T30" s="476"/>
      <c r="U30" s="476"/>
      <c r="V30" s="477"/>
      <c r="W30" s="475"/>
      <c r="X30" s="478"/>
      <c r="Y30" s="474"/>
      <c r="Z30" s="474"/>
      <c r="AA30" s="474"/>
      <c r="AB30" s="475"/>
      <c r="AC30" s="476"/>
      <c r="AD30" s="476"/>
      <c r="AE30" s="477"/>
      <c r="AF30" s="473"/>
      <c r="AG30" s="474"/>
      <c r="AH30" s="474"/>
      <c r="AI30" s="473"/>
      <c r="AJ30" s="474"/>
      <c r="AK30" s="474"/>
      <c r="AL30" s="474"/>
      <c r="AM30" s="475"/>
      <c r="AN30" s="479"/>
      <c r="AO30" s="480"/>
      <c r="AP30" s="480"/>
      <c r="AQ30" s="481"/>
      <c r="AR30" s="463">
        <f t="shared" si="0"/>
        <v>0</v>
      </c>
    </row>
    <row r="31" spans="1:44" ht="12.75">
      <c r="A31" s="449"/>
      <c r="B31" s="470"/>
      <c r="C31" s="471"/>
      <c r="D31" s="465" t="s">
        <v>241</v>
      </c>
      <c r="E31" s="425"/>
      <c r="F31" s="452"/>
      <c r="G31" s="452"/>
      <c r="H31" s="472"/>
      <c r="I31" s="473"/>
      <c r="J31" s="474"/>
      <c r="K31" s="474"/>
      <c r="L31" s="474"/>
      <c r="M31" s="474"/>
      <c r="N31" s="475"/>
      <c r="O31" s="474"/>
      <c r="P31" s="476"/>
      <c r="Q31" s="477"/>
      <c r="R31" s="478"/>
      <c r="S31" s="474">
        <v>40</v>
      </c>
      <c r="T31" s="476"/>
      <c r="U31" s="476"/>
      <c r="V31" s="477"/>
      <c r="W31" s="475"/>
      <c r="X31" s="478"/>
      <c r="Y31" s="474"/>
      <c r="Z31" s="474"/>
      <c r="AA31" s="474"/>
      <c r="AB31" s="475"/>
      <c r="AC31" s="476"/>
      <c r="AD31" s="476"/>
      <c r="AE31" s="477"/>
      <c r="AF31" s="473"/>
      <c r="AG31" s="474"/>
      <c r="AH31" s="474"/>
      <c r="AI31" s="473">
        <v>80</v>
      </c>
      <c r="AJ31" s="474"/>
      <c r="AK31" s="474"/>
      <c r="AL31" s="474"/>
      <c r="AM31" s="475"/>
      <c r="AN31" s="479"/>
      <c r="AO31" s="480"/>
      <c r="AP31" s="480"/>
      <c r="AQ31" s="481"/>
      <c r="AR31" s="463">
        <f t="shared" si="0"/>
        <v>0</v>
      </c>
    </row>
    <row r="32" spans="1:44" ht="12.75">
      <c r="A32" s="449"/>
      <c r="B32" s="470"/>
      <c r="C32" s="471"/>
      <c r="D32" s="465" t="s">
        <v>242</v>
      </c>
      <c r="E32" s="425"/>
      <c r="F32" s="452">
        <v>40299</v>
      </c>
      <c r="G32" s="452">
        <v>40313</v>
      </c>
      <c r="H32" s="472">
        <v>2</v>
      </c>
      <c r="I32" s="473"/>
      <c r="J32" s="474"/>
      <c r="K32" s="474"/>
      <c r="L32" s="474"/>
      <c r="M32" s="474"/>
      <c r="N32" s="475"/>
      <c r="O32" s="474"/>
      <c r="P32" s="476"/>
      <c r="Q32" s="477"/>
      <c r="R32" s="478"/>
      <c r="S32" s="474">
        <v>40</v>
      </c>
      <c r="T32" s="476"/>
      <c r="U32" s="476"/>
      <c r="V32" s="477"/>
      <c r="W32" s="475"/>
      <c r="X32" s="478"/>
      <c r="Y32" s="474"/>
      <c r="Z32" s="474"/>
      <c r="AA32" s="474"/>
      <c r="AB32" s="475">
        <v>24</v>
      </c>
      <c r="AC32" s="476"/>
      <c r="AD32" s="476"/>
      <c r="AE32" s="477"/>
      <c r="AF32" s="473"/>
      <c r="AG32" s="474"/>
      <c r="AH32" s="474"/>
      <c r="AI32" s="473"/>
      <c r="AJ32" s="474"/>
      <c r="AK32" s="474"/>
      <c r="AL32" s="474"/>
      <c r="AM32" s="475"/>
      <c r="AN32" s="479"/>
      <c r="AO32" s="480"/>
      <c r="AP32" s="480"/>
      <c r="AQ32" s="481"/>
      <c r="AR32" s="463">
        <f t="shared" si="0"/>
        <v>0</v>
      </c>
    </row>
    <row r="33" spans="1:45" ht="12.75">
      <c r="A33" s="449"/>
      <c r="B33" s="470"/>
      <c r="C33" s="471"/>
      <c r="D33" s="468"/>
      <c r="E33" s="425"/>
      <c r="F33" s="482"/>
      <c r="G33" s="482"/>
      <c r="H33" s="453"/>
      <c r="I33" s="459"/>
      <c r="J33" s="455"/>
      <c r="K33" s="455"/>
      <c r="L33" s="455"/>
      <c r="M33" s="455"/>
      <c r="N33" s="454"/>
      <c r="O33" s="455"/>
      <c r="P33" s="456"/>
      <c r="Q33" s="457"/>
      <c r="R33" s="458"/>
      <c r="S33" s="455"/>
      <c r="T33" s="456"/>
      <c r="U33" s="456"/>
      <c r="V33" s="457"/>
      <c r="W33" s="454"/>
      <c r="X33" s="458"/>
      <c r="Y33" s="455"/>
      <c r="Z33" s="455"/>
      <c r="AA33" s="455"/>
      <c r="AB33" s="454"/>
      <c r="AC33" s="456"/>
      <c r="AD33" s="456"/>
      <c r="AE33" s="457"/>
      <c r="AF33" s="459"/>
      <c r="AG33" s="455"/>
      <c r="AH33" s="455"/>
      <c r="AI33" s="459"/>
      <c r="AJ33" s="455"/>
      <c r="AK33" s="455"/>
      <c r="AL33" s="455"/>
      <c r="AM33" s="454"/>
      <c r="AN33" s="460"/>
      <c r="AO33" s="461"/>
      <c r="AP33" s="461"/>
      <c r="AQ33" s="462"/>
      <c r="AR33" s="463">
        <f t="shared" si="0"/>
        <v>0</v>
      </c>
      <c r="AS33" s="100"/>
    </row>
    <row r="34" spans="1:45" ht="12.75">
      <c r="A34" s="449"/>
      <c r="B34" s="470"/>
      <c r="C34" s="471"/>
      <c r="D34" s="451" t="s">
        <v>233</v>
      </c>
      <c r="E34" s="425"/>
      <c r="F34" s="483"/>
      <c r="G34" s="483"/>
      <c r="H34" s="484"/>
      <c r="I34" s="485"/>
      <c r="J34" s="486"/>
      <c r="K34" s="486"/>
      <c r="L34" s="486"/>
      <c r="M34" s="486"/>
      <c r="N34" s="487"/>
      <c r="O34" s="486"/>
      <c r="P34" s="488"/>
      <c r="Q34" s="489"/>
      <c r="R34" s="490"/>
      <c r="S34" s="486"/>
      <c r="T34" s="488"/>
      <c r="U34" s="488"/>
      <c r="V34" s="489"/>
      <c r="W34" s="487"/>
      <c r="X34" s="490"/>
      <c r="Y34" s="486"/>
      <c r="Z34" s="486"/>
      <c r="AA34" s="486"/>
      <c r="AB34" s="487"/>
      <c r="AC34" s="488"/>
      <c r="AD34" s="488"/>
      <c r="AE34" s="489"/>
      <c r="AF34" s="485"/>
      <c r="AG34" s="486"/>
      <c r="AH34" s="486"/>
      <c r="AI34" s="485"/>
      <c r="AJ34" s="486"/>
      <c r="AK34" s="486"/>
      <c r="AL34" s="486"/>
      <c r="AM34" s="487"/>
      <c r="AN34" s="491"/>
      <c r="AO34" s="492"/>
      <c r="AP34" s="492"/>
      <c r="AQ34" s="493"/>
      <c r="AR34" s="494"/>
      <c r="AS34" s="100"/>
    </row>
    <row r="35" spans="1:45" ht="12.75">
      <c r="A35" s="449"/>
      <c r="B35" s="470"/>
      <c r="C35" s="471"/>
      <c r="D35" s="468" t="s">
        <v>61</v>
      </c>
      <c r="E35" s="425"/>
      <c r="F35" s="482">
        <v>40315</v>
      </c>
      <c r="G35" s="482">
        <v>40343</v>
      </c>
      <c r="H35" s="453">
        <v>4</v>
      </c>
      <c r="I35" s="459"/>
      <c r="J35" s="455"/>
      <c r="K35" s="455"/>
      <c r="L35" s="455"/>
      <c r="M35" s="455"/>
      <c r="N35" s="454"/>
      <c r="O35" s="455"/>
      <c r="P35" s="456"/>
      <c r="Q35" s="457"/>
      <c r="R35" s="458"/>
      <c r="S35" s="455">
        <v>80</v>
      </c>
      <c r="T35" s="456"/>
      <c r="U35" s="456"/>
      <c r="V35" s="457"/>
      <c r="W35" s="454"/>
      <c r="X35" s="458"/>
      <c r="Y35" s="455"/>
      <c r="Z35" s="455"/>
      <c r="AA35" s="455"/>
      <c r="AB35" s="454">
        <v>60</v>
      </c>
      <c r="AC35" s="456"/>
      <c r="AD35" s="456"/>
      <c r="AE35" s="457"/>
      <c r="AF35" s="459"/>
      <c r="AG35" s="455"/>
      <c r="AH35" s="455"/>
      <c r="AI35" s="459"/>
      <c r="AJ35" s="455"/>
      <c r="AK35" s="455"/>
      <c r="AL35" s="455"/>
      <c r="AM35" s="454"/>
      <c r="AN35" s="460"/>
      <c r="AO35" s="461"/>
      <c r="AP35" s="461"/>
      <c r="AQ35" s="462"/>
      <c r="AR35" s="463">
        <f aca="true" t="shared" si="1" ref="AR35:AR40">SUM(AN35:AQ35)</f>
        <v>0</v>
      </c>
      <c r="AS35" s="100"/>
    </row>
    <row r="36" spans="1:45" ht="12.75">
      <c r="A36" s="449"/>
      <c r="B36" s="470"/>
      <c r="C36" s="471"/>
      <c r="D36" s="468" t="s">
        <v>243</v>
      </c>
      <c r="E36" s="425"/>
      <c r="F36" s="482">
        <v>40343</v>
      </c>
      <c r="G36" s="482">
        <v>40378</v>
      </c>
      <c r="H36" s="453">
        <v>5</v>
      </c>
      <c r="I36" s="459"/>
      <c r="J36" s="455"/>
      <c r="K36" s="455"/>
      <c r="L36" s="455"/>
      <c r="M36" s="455"/>
      <c r="N36" s="454">
        <v>180</v>
      </c>
      <c r="O36" s="455"/>
      <c r="P36" s="456"/>
      <c r="Q36" s="457"/>
      <c r="R36" s="458"/>
      <c r="S36" s="455">
        <v>80</v>
      </c>
      <c r="T36" s="456"/>
      <c r="U36" s="456"/>
      <c r="V36" s="457"/>
      <c r="W36" s="454"/>
      <c r="X36" s="458"/>
      <c r="Y36" s="455"/>
      <c r="Z36" s="455"/>
      <c r="AA36" s="455"/>
      <c r="AB36" s="454"/>
      <c r="AC36" s="456"/>
      <c r="AD36" s="456"/>
      <c r="AE36" s="457"/>
      <c r="AF36" s="459"/>
      <c r="AG36" s="455"/>
      <c r="AH36" s="455"/>
      <c r="AI36" s="459"/>
      <c r="AJ36" s="455"/>
      <c r="AK36" s="455"/>
      <c r="AL36" s="455"/>
      <c r="AM36" s="454"/>
      <c r="AN36" s="460"/>
      <c r="AO36" s="461"/>
      <c r="AP36" s="461"/>
      <c r="AQ36" s="462"/>
      <c r="AR36" s="463">
        <f t="shared" si="1"/>
        <v>0</v>
      </c>
      <c r="AS36" s="100"/>
    </row>
    <row r="37" spans="1:45" ht="12.75">
      <c r="A37" s="449"/>
      <c r="B37" s="470"/>
      <c r="C37" s="471"/>
      <c r="D37" s="465" t="s">
        <v>232</v>
      </c>
      <c r="E37" s="425"/>
      <c r="F37" s="482"/>
      <c r="G37" s="482"/>
      <c r="H37" s="453"/>
      <c r="I37" s="459"/>
      <c r="J37" s="455"/>
      <c r="K37" s="455"/>
      <c r="L37" s="455"/>
      <c r="M37" s="455"/>
      <c r="N37" s="454"/>
      <c r="O37" s="455"/>
      <c r="P37" s="456"/>
      <c r="Q37" s="457"/>
      <c r="R37" s="458"/>
      <c r="S37" s="455"/>
      <c r="T37" s="456"/>
      <c r="U37" s="456"/>
      <c r="V37" s="457">
        <v>10</v>
      </c>
      <c r="W37" s="454"/>
      <c r="X37" s="458"/>
      <c r="Y37" s="455"/>
      <c r="Z37" s="455"/>
      <c r="AA37" s="455"/>
      <c r="AB37" s="454"/>
      <c r="AC37" s="456"/>
      <c r="AD37" s="456"/>
      <c r="AE37" s="457"/>
      <c r="AF37" s="459"/>
      <c r="AG37" s="455"/>
      <c r="AH37" s="455"/>
      <c r="AI37" s="459"/>
      <c r="AJ37" s="455"/>
      <c r="AK37" s="455"/>
      <c r="AL37" s="455"/>
      <c r="AM37" s="454"/>
      <c r="AN37" s="460"/>
      <c r="AO37" s="461"/>
      <c r="AP37" s="461"/>
      <c r="AQ37" s="462"/>
      <c r="AR37" s="463"/>
      <c r="AS37" s="100"/>
    </row>
    <row r="38" spans="1:45" ht="12.75">
      <c r="A38" s="449"/>
      <c r="B38" s="470"/>
      <c r="C38" s="471"/>
      <c r="D38" s="468" t="s">
        <v>244</v>
      </c>
      <c r="E38" s="425"/>
      <c r="F38" s="482">
        <v>40378</v>
      </c>
      <c r="G38" s="482">
        <v>40448</v>
      </c>
      <c r="H38" s="453">
        <v>10</v>
      </c>
      <c r="I38" s="459"/>
      <c r="J38" s="455"/>
      <c r="K38" s="455"/>
      <c r="L38" s="455"/>
      <c r="M38" s="455"/>
      <c r="N38" s="454"/>
      <c r="O38" s="455"/>
      <c r="P38" s="456"/>
      <c r="Q38" s="457"/>
      <c r="R38" s="458"/>
      <c r="S38" s="455"/>
      <c r="T38" s="456"/>
      <c r="U38" s="456"/>
      <c r="V38" s="457"/>
      <c r="W38" s="454"/>
      <c r="X38" s="458"/>
      <c r="Y38" s="455"/>
      <c r="Z38" s="455"/>
      <c r="AA38" s="455"/>
      <c r="AB38" s="454">
        <v>400</v>
      </c>
      <c r="AC38" s="456"/>
      <c r="AD38" s="456"/>
      <c r="AE38" s="457"/>
      <c r="AF38" s="459"/>
      <c r="AG38" s="455"/>
      <c r="AH38" s="455"/>
      <c r="AI38" s="459"/>
      <c r="AJ38" s="455"/>
      <c r="AK38" s="455"/>
      <c r="AL38" s="455"/>
      <c r="AM38" s="454"/>
      <c r="AN38" s="460"/>
      <c r="AO38" s="461"/>
      <c r="AP38" s="461"/>
      <c r="AQ38" s="462"/>
      <c r="AR38" s="463">
        <f t="shared" si="1"/>
        <v>0</v>
      </c>
      <c r="AS38" s="100"/>
    </row>
    <row r="39" spans="1:45" ht="12.75">
      <c r="A39" s="449"/>
      <c r="B39" s="470"/>
      <c r="C39" s="471"/>
      <c r="D39" s="468" t="s">
        <v>245</v>
      </c>
      <c r="E39" s="425"/>
      <c r="F39" s="482">
        <v>40448</v>
      </c>
      <c r="G39" s="482">
        <v>40490</v>
      </c>
      <c r="H39" s="453">
        <v>6</v>
      </c>
      <c r="I39" s="459"/>
      <c r="J39" s="455"/>
      <c r="K39" s="455"/>
      <c r="L39" s="455"/>
      <c r="M39" s="455"/>
      <c r="N39" s="454"/>
      <c r="O39" s="455"/>
      <c r="P39" s="456"/>
      <c r="Q39" s="457"/>
      <c r="R39" s="458"/>
      <c r="S39" s="455">
        <v>16</v>
      </c>
      <c r="T39" s="456"/>
      <c r="U39" s="456"/>
      <c r="V39" s="457"/>
      <c r="W39" s="454"/>
      <c r="X39" s="458"/>
      <c r="Y39" s="455"/>
      <c r="Z39" s="455"/>
      <c r="AA39" s="455"/>
      <c r="AB39" s="454">
        <v>40</v>
      </c>
      <c r="AC39" s="456"/>
      <c r="AD39" s="456"/>
      <c r="AE39" s="457"/>
      <c r="AF39" s="459"/>
      <c r="AG39" s="455"/>
      <c r="AH39" s="455"/>
      <c r="AI39" s="459"/>
      <c r="AJ39" s="455"/>
      <c r="AK39" s="455"/>
      <c r="AL39" s="455"/>
      <c r="AM39" s="454"/>
      <c r="AN39" s="460"/>
      <c r="AO39" s="461"/>
      <c r="AP39" s="461"/>
      <c r="AQ39" s="462"/>
      <c r="AR39" s="463">
        <f t="shared" si="1"/>
        <v>0</v>
      </c>
      <c r="AS39" s="100"/>
    </row>
    <row r="40" spans="1:45" ht="12.75">
      <c r="A40" s="449"/>
      <c r="B40" s="470"/>
      <c r="C40" s="471"/>
      <c r="D40" s="468"/>
      <c r="E40" s="425"/>
      <c r="F40" s="482"/>
      <c r="G40" s="482"/>
      <c r="H40" s="453"/>
      <c r="I40" s="459"/>
      <c r="J40" s="455"/>
      <c r="K40" s="455"/>
      <c r="L40" s="455"/>
      <c r="M40" s="455"/>
      <c r="N40" s="454"/>
      <c r="O40" s="455"/>
      <c r="P40" s="456"/>
      <c r="Q40" s="457"/>
      <c r="R40" s="458"/>
      <c r="S40" s="455"/>
      <c r="T40" s="456"/>
      <c r="U40" s="456"/>
      <c r="V40" s="457"/>
      <c r="W40" s="454"/>
      <c r="X40" s="458"/>
      <c r="Y40" s="455"/>
      <c r="Z40" s="455"/>
      <c r="AA40" s="455"/>
      <c r="AB40" s="454"/>
      <c r="AC40" s="456"/>
      <c r="AD40" s="456"/>
      <c r="AE40" s="457"/>
      <c r="AF40" s="459"/>
      <c r="AG40" s="455"/>
      <c r="AH40" s="455"/>
      <c r="AI40" s="459"/>
      <c r="AJ40" s="455"/>
      <c r="AK40" s="455"/>
      <c r="AL40" s="455"/>
      <c r="AM40" s="454"/>
      <c r="AN40" s="460"/>
      <c r="AO40" s="461"/>
      <c r="AP40" s="461"/>
      <c r="AQ40" s="462"/>
      <c r="AR40" s="463">
        <f t="shared" si="1"/>
        <v>0</v>
      </c>
      <c r="AS40" s="100"/>
    </row>
    <row r="41" spans="1:45" ht="12.75">
      <c r="A41" s="449"/>
      <c r="B41" s="470"/>
      <c r="C41" s="471"/>
      <c r="D41" s="451" t="s">
        <v>246</v>
      </c>
      <c r="E41" s="425"/>
      <c r="F41" s="483"/>
      <c r="G41" s="483"/>
      <c r="H41" s="484"/>
      <c r="I41" s="485"/>
      <c r="J41" s="486"/>
      <c r="K41" s="486"/>
      <c r="L41" s="486"/>
      <c r="M41" s="486"/>
      <c r="N41" s="487"/>
      <c r="O41" s="486"/>
      <c r="P41" s="488"/>
      <c r="Q41" s="489"/>
      <c r="R41" s="490"/>
      <c r="S41" s="486"/>
      <c r="T41" s="488"/>
      <c r="U41" s="488"/>
      <c r="V41" s="489"/>
      <c r="W41" s="487"/>
      <c r="X41" s="490"/>
      <c r="Y41" s="486"/>
      <c r="Z41" s="486"/>
      <c r="AA41" s="486"/>
      <c r="AB41" s="487"/>
      <c r="AC41" s="488"/>
      <c r="AD41" s="488"/>
      <c r="AE41" s="489"/>
      <c r="AF41" s="485"/>
      <c r="AG41" s="486"/>
      <c r="AH41" s="486"/>
      <c r="AI41" s="485"/>
      <c r="AJ41" s="486"/>
      <c r="AK41" s="486"/>
      <c r="AL41" s="486"/>
      <c r="AM41" s="487"/>
      <c r="AN41" s="491"/>
      <c r="AO41" s="492"/>
      <c r="AP41" s="492"/>
      <c r="AQ41" s="493"/>
      <c r="AR41" s="494"/>
      <c r="AS41" s="100"/>
    </row>
    <row r="42" spans="1:45" ht="12.75">
      <c r="A42" s="449"/>
      <c r="B42" s="470"/>
      <c r="C42" s="471"/>
      <c r="D42" s="468" t="s">
        <v>247</v>
      </c>
      <c r="E42" s="425"/>
      <c r="F42" s="482">
        <v>40448</v>
      </c>
      <c r="G42" s="482">
        <v>40490</v>
      </c>
      <c r="H42" s="453">
        <v>6</v>
      </c>
      <c r="I42" s="459"/>
      <c r="J42" s="455"/>
      <c r="K42" s="455"/>
      <c r="L42" s="455"/>
      <c r="M42" s="455"/>
      <c r="N42" s="454"/>
      <c r="O42" s="455"/>
      <c r="P42" s="456"/>
      <c r="Q42" s="457"/>
      <c r="R42" s="458"/>
      <c r="S42" s="455">
        <v>60</v>
      </c>
      <c r="T42" s="456"/>
      <c r="U42" s="456"/>
      <c r="V42" s="457"/>
      <c r="W42" s="454"/>
      <c r="X42" s="458"/>
      <c r="Y42" s="455"/>
      <c r="Z42" s="455"/>
      <c r="AA42" s="455"/>
      <c r="AB42" s="454"/>
      <c r="AC42" s="456"/>
      <c r="AD42" s="456"/>
      <c r="AE42" s="457"/>
      <c r="AF42" s="459"/>
      <c r="AG42" s="455"/>
      <c r="AH42" s="455"/>
      <c r="AI42" s="459"/>
      <c r="AJ42" s="455"/>
      <c r="AK42" s="455"/>
      <c r="AL42" s="455"/>
      <c r="AM42" s="454"/>
      <c r="AN42" s="460"/>
      <c r="AO42" s="461"/>
      <c r="AP42" s="461"/>
      <c r="AQ42" s="462"/>
      <c r="AR42" s="463">
        <f>SUM(AN42:AQ42)</f>
        <v>0</v>
      </c>
      <c r="AS42" s="100"/>
    </row>
    <row r="43" spans="1:45" ht="12.75">
      <c r="A43" s="449"/>
      <c r="B43" s="470"/>
      <c r="C43" s="471"/>
      <c r="D43" s="465" t="s">
        <v>248</v>
      </c>
      <c r="E43" s="425"/>
      <c r="F43" s="482">
        <v>40553</v>
      </c>
      <c r="G43" s="482">
        <v>40560</v>
      </c>
      <c r="H43" s="453">
        <v>1</v>
      </c>
      <c r="I43" s="459"/>
      <c r="J43" s="455"/>
      <c r="K43" s="455"/>
      <c r="L43" s="455"/>
      <c r="M43" s="455"/>
      <c r="N43" s="454"/>
      <c r="O43" s="455"/>
      <c r="P43" s="456"/>
      <c r="Q43" s="457"/>
      <c r="R43" s="458"/>
      <c r="S43" s="455">
        <v>8</v>
      </c>
      <c r="T43" s="456"/>
      <c r="U43" s="456"/>
      <c r="V43" s="457"/>
      <c r="W43" s="454"/>
      <c r="X43" s="458"/>
      <c r="Y43" s="455"/>
      <c r="Z43" s="455"/>
      <c r="AA43" s="455"/>
      <c r="AB43" s="454"/>
      <c r="AC43" s="456"/>
      <c r="AD43" s="456"/>
      <c r="AE43" s="457"/>
      <c r="AF43" s="459"/>
      <c r="AG43" s="455"/>
      <c r="AH43" s="455"/>
      <c r="AI43" s="459"/>
      <c r="AJ43" s="455"/>
      <c r="AK43" s="455"/>
      <c r="AL43" s="455"/>
      <c r="AM43" s="454"/>
      <c r="AN43" s="460"/>
      <c r="AO43" s="461"/>
      <c r="AP43" s="461"/>
      <c r="AQ43" s="462"/>
      <c r="AR43" s="463">
        <f>SUM(AN43:AQ43)</f>
        <v>0</v>
      </c>
      <c r="AS43" s="100"/>
    </row>
    <row r="44" spans="1:45" ht="12.75">
      <c r="A44" s="449"/>
      <c r="B44" s="470"/>
      <c r="C44" s="471"/>
      <c r="D44" s="465" t="s">
        <v>249</v>
      </c>
      <c r="E44" s="425"/>
      <c r="F44" s="482">
        <v>40560</v>
      </c>
      <c r="G44" s="482">
        <v>40602</v>
      </c>
      <c r="H44" s="453">
        <v>6</v>
      </c>
      <c r="I44" s="459"/>
      <c r="J44" s="455"/>
      <c r="K44" s="455"/>
      <c r="L44" s="455"/>
      <c r="M44" s="455"/>
      <c r="N44" s="454"/>
      <c r="O44" s="455"/>
      <c r="P44" s="456"/>
      <c r="Q44" s="457"/>
      <c r="R44" s="458"/>
      <c r="S44" s="455"/>
      <c r="T44" s="456"/>
      <c r="U44" s="456"/>
      <c r="V44" s="457"/>
      <c r="W44" s="454"/>
      <c r="X44" s="458"/>
      <c r="Y44" s="455"/>
      <c r="Z44" s="455"/>
      <c r="AA44" s="455"/>
      <c r="AB44" s="454"/>
      <c r="AC44" s="456"/>
      <c r="AD44" s="456"/>
      <c r="AE44" s="457"/>
      <c r="AF44" s="459"/>
      <c r="AG44" s="455"/>
      <c r="AH44" s="455"/>
      <c r="AI44" s="459"/>
      <c r="AJ44" s="455"/>
      <c r="AK44" s="455"/>
      <c r="AL44" s="455"/>
      <c r="AM44" s="454"/>
      <c r="AN44" s="460"/>
      <c r="AO44" s="461">
        <v>650</v>
      </c>
      <c r="AP44" s="461"/>
      <c r="AQ44" s="462"/>
      <c r="AR44" s="463">
        <f>SUM(AN44:AQ44)</f>
        <v>650</v>
      </c>
      <c r="AS44" s="100"/>
    </row>
    <row r="45" spans="1:45" ht="12.75">
      <c r="A45" s="449"/>
      <c r="B45" s="470"/>
      <c r="C45" s="471"/>
      <c r="D45" s="468" t="s">
        <v>250</v>
      </c>
      <c r="E45" s="425"/>
      <c r="F45" s="482">
        <v>40602</v>
      </c>
      <c r="G45" s="482">
        <v>40784</v>
      </c>
      <c r="H45" s="453">
        <v>26</v>
      </c>
      <c r="I45" s="459"/>
      <c r="J45" s="455"/>
      <c r="K45" s="455"/>
      <c r="L45" s="455"/>
      <c r="M45" s="455"/>
      <c r="N45" s="454"/>
      <c r="O45" s="455"/>
      <c r="P45" s="456"/>
      <c r="Q45" s="457"/>
      <c r="R45" s="458"/>
      <c r="S45" s="455">
        <v>24</v>
      </c>
      <c r="T45" s="456"/>
      <c r="U45" s="456"/>
      <c r="V45" s="457"/>
      <c r="W45" s="454"/>
      <c r="X45" s="458"/>
      <c r="Y45" s="455"/>
      <c r="Z45" s="455"/>
      <c r="AA45" s="455"/>
      <c r="AB45" s="454"/>
      <c r="AC45" s="456"/>
      <c r="AD45" s="456"/>
      <c r="AE45" s="457"/>
      <c r="AF45" s="459"/>
      <c r="AG45" s="455"/>
      <c r="AH45" s="455"/>
      <c r="AI45" s="459"/>
      <c r="AJ45" s="455"/>
      <c r="AK45" s="455"/>
      <c r="AL45" s="455"/>
      <c r="AM45" s="454"/>
      <c r="AN45" s="460"/>
      <c r="AO45" s="461"/>
      <c r="AP45" s="461">
        <v>5</v>
      </c>
      <c r="AQ45" s="462"/>
      <c r="AR45" s="463">
        <f aca="true" t="shared" si="2" ref="AR45:AR54">SUM(AN45:AQ45)</f>
        <v>5</v>
      </c>
      <c r="AS45" s="100"/>
    </row>
    <row r="46" spans="1:45" ht="12.75">
      <c r="A46" s="449"/>
      <c r="B46" s="470"/>
      <c r="C46" s="471"/>
      <c r="D46" s="465" t="s">
        <v>248</v>
      </c>
      <c r="E46" s="425"/>
      <c r="F46" s="482"/>
      <c r="G46" s="482"/>
      <c r="H46" s="453">
        <v>1</v>
      </c>
      <c r="I46" s="459"/>
      <c r="J46" s="455"/>
      <c r="K46" s="455"/>
      <c r="L46" s="455"/>
      <c r="M46" s="455"/>
      <c r="N46" s="454"/>
      <c r="O46" s="455"/>
      <c r="P46" s="456"/>
      <c r="Q46" s="457"/>
      <c r="R46" s="458"/>
      <c r="S46" s="455">
        <v>8</v>
      </c>
      <c r="T46" s="456"/>
      <c r="U46" s="456"/>
      <c r="V46" s="457"/>
      <c r="W46" s="454"/>
      <c r="X46" s="458"/>
      <c r="Y46" s="455"/>
      <c r="Z46" s="455"/>
      <c r="AA46" s="455"/>
      <c r="AB46" s="454"/>
      <c r="AC46" s="456"/>
      <c r="AD46" s="456"/>
      <c r="AE46" s="457"/>
      <c r="AF46" s="459"/>
      <c r="AG46" s="455"/>
      <c r="AH46" s="455"/>
      <c r="AI46" s="459"/>
      <c r="AJ46" s="455"/>
      <c r="AK46" s="455"/>
      <c r="AL46" s="455"/>
      <c r="AM46" s="454"/>
      <c r="AN46" s="460"/>
      <c r="AO46" s="461"/>
      <c r="AP46" s="461"/>
      <c r="AQ46" s="462"/>
      <c r="AR46" s="463">
        <f t="shared" si="2"/>
        <v>0</v>
      </c>
      <c r="AS46" s="100"/>
    </row>
    <row r="47" spans="1:45" ht="12.75">
      <c r="A47" s="449"/>
      <c r="B47" s="470"/>
      <c r="C47" s="471"/>
      <c r="D47" s="468" t="s">
        <v>251</v>
      </c>
      <c r="E47" s="425"/>
      <c r="F47" s="482"/>
      <c r="G47" s="482"/>
      <c r="H47" s="453">
        <v>8</v>
      </c>
      <c r="I47" s="459"/>
      <c r="J47" s="455"/>
      <c r="K47" s="455"/>
      <c r="L47" s="455"/>
      <c r="M47" s="455"/>
      <c r="N47" s="454"/>
      <c r="O47" s="455"/>
      <c r="P47" s="456"/>
      <c r="Q47" s="457"/>
      <c r="R47" s="458"/>
      <c r="S47" s="455">
        <v>8</v>
      </c>
      <c r="T47" s="456"/>
      <c r="U47" s="456"/>
      <c r="V47" s="457"/>
      <c r="W47" s="454"/>
      <c r="X47" s="458"/>
      <c r="Y47" s="455"/>
      <c r="Z47" s="455"/>
      <c r="AA47" s="455"/>
      <c r="AB47" s="454"/>
      <c r="AC47" s="456"/>
      <c r="AD47" s="456"/>
      <c r="AE47" s="457"/>
      <c r="AF47" s="459"/>
      <c r="AG47" s="455"/>
      <c r="AH47" s="455"/>
      <c r="AI47" s="459"/>
      <c r="AJ47" s="455"/>
      <c r="AK47" s="455"/>
      <c r="AL47" s="455"/>
      <c r="AM47" s="454"/>
      <c r="AN47" s="460">
        <v>20</v>
      </c>
      <c r="AO47" s="461">
        <v>100</v>
      </c>
      <c r="AP47" s="461"/>
      <c r="AQ47" s="462"/>
      <c r="AR47" s="463">
        <f t="shared" si="2"/>
        <v>120</v>
      </c>
      <c r="AS47" s="100"/>
    </row>
    <row r="48" spans="1:45" ht="12.75">
      <c r="A48" s="449"/>
      <c r="B48" s="470"/>
      <c r="C48" s="471"/>
      <c r="D48" s="468"/>
      <c r="E48" s="425"/>
      <c r="F48" s="482"/>
      <c r="G48" s="482"/>
      <c r="H48" s="453"/>
      <c r="I48" s="459"/>
      <c r="J48" s="455"/>
      <c r="K48" s="455"/>
      <c r="L48" s="455"/>
      <c r="M48" s="455"/>
      <c r="N48" s="454"/>
      <c r="O48" s="455"/>
      <c r="P48" s="456"/>
      <c r="Q48" s="457"/>
      <c r="R48" s="458"/>
      <c r="S48" s="455"/>
      <c r="T48" s="456"/>
      <c r="U48" s="456"/>
      <c r="V48" s="457"/>
      <c r="W48" s="454"/>
      <c r="X48" s="458"/>
      <c r="Y48" s="455"/>
      <c r="Z48" s="455"/>
      <c r="AA48" s="455"/>
      <c r="AB48" s="454"/>
      <c r="AC48" s="456"/>
      <c r="AD48" s="456"/>
      <c r="AE48" s="457"/>
      <c r="AF48" s="459"/>
      <c r="AG48" s="455"/>
      <c r="AH48" s="455"/>
      <c r="AI48" s="459"/>
      <c r="AJ48" s="455"/>
      <c r="AK48" s="455"/>
      <c r="AL48" s="455"/>
      <c r="AM48" s="454"/>
      <c r="AN48" s="460"/>
      <c r="AO48" s="461"/>
      <c r="AP48" s="461"/>
      <c r="AQ48" s="462"/>
      <c r="AR48" s="463">
        <f t="shared" si="2"/>
        <v>0</v>
      </c>
      <c r="AS48" s="100"/>
    </row>
    <row r="49" spans="1:45" ht="12.75">
      <c r="A49" s="449"/>
      <c r="B49" s="470"/>
      <c r="C49" s="471"/>
      <c r="D49" s="451" t="s">
        <v>252</v>
      </c>
      <c r="E49" s="425"/>
      <c r="F49" s="483"/>
      <c r="G49" s="483"/>
      <c r="H49" s="484"/>
      <c r="I49" s="485"/>
      <c r="J49" s="486"/>
      <c r="K49" s="486"/>
      <c r="L49" s="486"/>
      <c r="M49" s="486"/>
      <c r="N49" s="487"/>
      <c r="O49" s="486"/>
      <c r="P49" s="488"/>
      <c r="Q49" s="489"/>
      <c r="R49" s="490"/>
      <c r="S49" s="486"/>
      <c r="T49" s="488"/>
      <c r="U49" s="488"/>
      <c r="V49" s="489"/>
      <c r="W49" s="487"/>
      <c r="X49" s="490"/>
      <c r="Y49" s="486"/>
      <c r="Z49" s="486"/>
      <c r="AA49" s="486"/>
      <c r="AB49" s="487"/>
      <c r="AC49" s="488"/>
      <c r="AD49" s="488"/>
      <c r="AE49" s="489"/>
      <c r="AF49" s="485"/>
      <c r="AG49" s="486"/>
      <c r="AH49" s="486"/>
      <c r="AI49" s="485"/>
      <c r="AJ49" s="486"/>
      <c r="AK49" s="486"/>
      <c r="AL49" s="486"/>
      <c r="AM49" s="487"/>
      <c r="AN49" s="491"/>
      <c r="AO49" s="492"/>
      <c r="AP49" s="492"/>
      <c r="AQ49" s="493"/>
      <c r="AR49" s="494"/>
      <c r="AS49" s="100"/>
    </row>
    <row r="50" spans="1:45" ht="12.75">
      <c r="A50" s="449"/>
      <c r="B50" s="470"/>
      <c r="C50" s="471"/>
      <c r="D50" s="468" t="s">
        <v>253</v>
      </c>
      <c r="E50" s="425"/>
      <c r="F50" s="482"/>
      <c r="G50" s="482"/>
      <c r="H50" s="453">
        <v>6</v>
      </c>
      <c r="I50" s="459"/>
      <c r="J50" s="455"/>
      <c r="K50" s="455"/>
      <c r="L50" s="455"/>
      <c r="M50" s="455"/>
      <c r="N50" s="454"/>
      <c r="O50" s="455"/>
      <c r="P50" s="456"/>
      <c r="Q50" s="457"/>
      <c r="R50" s="458"/>
      <c r="S50" s="455"/>
      <c r="T50" s="456"/>
      <c r="U50" s="456"/>
      <c r="V50" s="457"/>
      <c r="W50" s="454"/>
      <c r="X50" s="458"/>
      <c r="Y50" s="455"/>
      <c r="Z50" s="455"/>
      <c r="AA50" s="455"/>
      <c r="AB50" s="454"/>
      <c r="AC50" s="456"/>
      <c r="AD50" s="456"/>
      <c r="AE50" s="457"/>
      <c r="AF50" s="459"/>
      <c r="AG50" s="455"/>
      <c r="AH50" s="455"/>
      <c r="AI50" s="459"/>
      <c r="AJ50" s="455">
        <v>400</v>
      </c>
      <c r="AK50" s="455"/>
      <c r="AL50" s="455"/>
      <c r="AM50" s="454"/>
      <c r="AN50" s="460">
        <v>5</v>
      </c>
      <c r="AO50" s="461"/>
      <c r="AP50" s="461">
        <v>0.5</v>
      </c>
      <c r="AQ50" s="462"/>
      <c r="AR50" s="463">
        <f t="shared" si="2"/>
        <v>5.5</v>
      </c>
      <c r="AS50" s="100"/>
    </row>
    <row r="51" spans="1:45" ht="12.75">
      <c r="A51" s="449"/>
      <c r="B51" s="470"/>
      <c r="C51" s="471"/>
      <c r="D51" s="468" t="s">
        <v>254</v>
      </c>
      <c r="E51" s="425"/>
      <c r="F51" s="482"/>
      <c r="G51" s="482"/>
      <c r="H51" s="453">
        <v>1</v>
      </c>
      <c r="I51" s="459"/>
      <c r="J51" s="455"/>
      <c r="K51" s="455"/>
      <c r="L51" s="455"/>
      <c r="M51" s="455"/>
      <c r="N51" s="454"/>
      <c r="O51" s="455"/>
      <c r="P51" s="456"/>
      <c r="Q51" s="457"/>
      <c r="R51" s="458"/>
      <c r="S51" s="455">
        <v>80</v>
      </c>
      <c r="T51" s="456"/>
      <c r="U51" s="456"/>
      <c r="V51" s="457"/>
      <c r="W51" s="454"/>
      <c r="X51" s="458"/>
      <c r="Y51" s="455"/>
      <c r="Z51" s="455"/>
      <c r="AA51" s="455"/>
      <c r="AB51" s="454"/>
      <c r="AC51" s="456"/>
      <c r="AD51" s="456"/>
      <c r="AE51" s="457"/>
      <c r="AF51" s="459"/>
      <c r="AG51" s="455"/>
      <c r="AH51" s="455"/>
      <c r="AI51" s="459"/>
      <c r="AJ51" s="455"/>
      <c r="AK51" s="455"/>
      <c r="AL51" s="455"/>
      <c r="AM51" s="454"/>
      <c r="AN51" s="460"/>
      <c r="AO51" s="461"/>
      <c r="AP51" s="461"/>
      <c r="AQ51" s="462"/>
      <c r="AR51" s="463">
        <f t="shared" si="2"/>
        <v>0</v>
      </c>
      <c r="AS51" s="100"/>
    </row>
    <row r="52" spans="1:45" ht="12.75">
      <c r="A52" s="449"/>
      <c r="B52" s="470"/>
      <c r="C52" s="471"/>
      <c r="D52" s="468" t="s">
        <v>255</v>
      </c>
      <c r="E52" s="425"/>
      <c r="F52" s="482"/>
      <c r="G52" s="482"/>
      <c r="H52" s="453">
        <v>4</v>
      </c>
      <c r="I52" s="459"/>
      <c r="J52" s="455"/>
      <c r="K52" s="455"/>
      <c r="L52" s="455"/>
      <c r="M52" s="455"/>
      <c r="N52" s="454"/>
      <c r="O52" s="455"/>
      <c r="P52" s="456"/>
      <c r="Q52" s="457"/>
      <c r="R52" s="458"/>
      <c r="S52" s="455"/>
      <c r="T52" s="456"/>
      <c r="U52" s="456"/>
      <c r="V52" s="457"/>
      <c r="W52" s="454"/>
      <c r="X52" s="458"/>
      <c r="Y52" s="455"/>
      <c r="Z52" s="455"/>
      <c r="AA52" s="455"/>
      <c r="AB52" s="454"/>
      <c r="AC52" s="456"/>
      <c r="AD52" s="456"/>
      <c r="AE52" s="457"/>
      <c r="AF52" s="459"/>
      <c r="AG52" s="455"/>
      <c r="AH52" s="455"/>
      <c r="AI52" s="459">
        <v>240</v>
      </c>
      <c r="AJ52" s="455"/>
      <c r="AK52" s="455"/>
      <c r="AL52" s="455"/>
      <c r="AM52" s="454"/>
      <c r="AN52" s="460"/>
      <c r="AO52" s="461"/>
      <c r="AP52" s="461"/>
      <c r="AQ52" s="462"/>
      <c r="AR52" s="463">
        <f t="shared" si="2"/>
        <v>0</v>
      </c>
      <c r="AS52" s="100"/>
    </row>
    <row r="53" spans="1:45" ht="12.75">
      <c r="A53" s="449"/>
      <c r="B53" s="470"/>
      <c r="C53" s="471"/>
      <c r="D53" s="451" t="s">
        <v>256</v>
      </c>
      <c r="E53" s="425"/>
      <c r="F53" s="483"/>
      <c r="G53" s="483"/>
      <c r="H53" s="484"/>
      <c r="I53" s="485"/>
      <c r="J53" s="486"/>
      <c r="K53" s="486"/>
      <c r="L53" s="486"/>
      <c r="M53" s="486"/>
      <c r="N53" s="487"/>
      <c r="O53" s="486"/>
      <c r="P53" s="488"/>
      <c r="Q53" s="489"/>
      <c r="R53" s="490"/>
      <c r="S53" s="486"/>
      <c r="T53" s="488"/>
      <c r="U53" s="488"/>
      <c r="V53" s="489"/>
      <c r="W53" s="487"/>
      <c r="X53" s="490"/>
      <c r="Y53" s="486"/>
      <c r="Z53" s="486"/>
      <c r="AA53" s="486"/>
      <c r="AB53" s="487"/>
      <c r="AC53" s="488"/>
      <c r="AD53" s="488"/>
      <c r="AE53" s="489"/>
      <c r="AF53" s="485"/>
      <c r="AG53" s="486"/>
      <c r="AH53" s="486"/>
      <c r="AI53" s="485"/>
      <c r="AJ53" s="486"/>
      <c r="AK53" s="486"/>
      <c r="AL53" s="486"/>
      <c r="AM53" s="487"/>
      <c r="AN53" s="491"/>
      <c r="AO53" s="492"/>
      <c r="AP53" s="492"/>
      <c r="AQ53" s="493"/>
      <c r="AR53" s="494"/>
      <c r="AS53" s="100"/>
    </row>
    <row r="54" spans="1:45" ht="12.75">
      <c r="A54" s="449"/>
      <c r="B54" s="470"/>
      <c r="C54" s="471"/>
      <c r="D54" s="468" t="s">
        <v>257</v>
      </c>
      <c r="E54" s="425"/>
      <c r="F54" s="482"/>
      <c r="G54" s="482"/>
      <c r="H54" s="453">
        <v>2</v>
      </c>
      <c r="I54" s="459"/>
      <c r="J54" s="455"/>
      <c r="K54" s="455"/>
      <c r="L54" s="455"/>
      <c r="M54" s="455"/>
      <c r="N54" s="454"/>
      <c r="O54" s="455"/>
      <c r="P54" s="456"/>
      <c r="Q54" s="457"/>
      <c r="R54" s="458"/>
      <c r="S54" s="455">
        <v>90</v>
      </c>
      <c r="T54" s="456"/>
      <c r="U54" s="456"/>
      <c r="V54" s="457"/>
      <c r="W54" s="454"/>
      <c r="X54" s="458"/>
      <c r="Y54" s="455"/>
      <c r="Z54" s="455"/>
      <c r="AA54" s="455"/>
      <c r="AB54" s="454"/>
      <c r="AC54" s="456"/>
      <c r="AD54" s="456"/>
      <c r="AE54" s="457"/>
      <c r="AF54" s="459"/>
      <c r="AG54" s="455"/>
      <c r="AH54" s="455"/>
      <c r="AI54" s="459"/>
      <c r="AJ54" s="455"/>
      <c r="AK54" s="455"/>
      <c r="AL54" s="455"/>
      <c r="AM54" s="454"/>
      <c r="AN54" s="460"/>
      <c r="AO54" s="461"/>
      <c r="AP54" s="461"/>
      <c r="AQ54" s="462"/>
      <c r="AR54" s="463">
        <f t="shared" si="2"/>
        <v>0</v>
      </c>
      <c r="AS54" s="100"/>
    </row>
    <row r="55" spans="1:45" ht="12.75">
      <c r="A55" s="449"/>
      <c r="B55" s="470"/>
      <c r="C55" s="471"/>
      <c r="D55" s="468" t="s">
        <v>258</v>
      </c>
      <c r="E55" s="425"/>
      <c r="F55" s="482"/>
      <c r="G55" s="482"/>
      <c r="H55" s="453">
        <v>8</v>
      </c>
      <c r="I55" s="459">
        <v>0</v>
      </c>
      <c r="J55" s="455">
        <v>0</v>
      </c>
      <c r="K55" s="455">
        <v>0</v>
      </c>
      <c r="L55" s="455">
        <v>0</v>
      </c>
      <c r="M55" s="455">
        <v>0</v>
      </c>
      <c r="N55" s="454">
        <v>0</v>
      </c>
      <c r="O55" s="455"/>
      <c r="P55" s="456"/>
      <c r="Q55" s="457"/>
      <c r="R55" s="458"/>
      <c r="S55" s="455">
        <v>60</v>
      </c>
      <c r="T55" s="456"/>
      <c r="U55" s="456"/>
      <c r="V55" s="457"/>
      <c r="W55" s="454"/>
      <c r="X55" s="458">
        <v>0</v>
      </c>
      <c r="Y55" s="455">
        <v>0</v>
      </c>
      <c r="Z55" s="455"/>
      <c r="AA55" s="455">
        <v>0</v>
      </c>
      <c r="AB55" s="454"/>
      <c r="AC55" s="456"/>
      <c r="AD55" s="456"/>
      <c r="AE55" s="457"/>
      <c r="AF55" s="459"/>
      <c r="AG55" s="455"/>
      <c r="AH55" s="455"/>
      <c r="AI55" s="459"/>
      <c r="AJ55" s="455"/>
      <c r="AK55" s="455"/>
      <c r="AL55" s="455"/>
      <c r="AM55" s="454"/>
      <c r="AN55" s="460">
        <v>0</v>
      </c>
      <c r="AO55" s="461"/>
      <c r="AP55" s="461"/>
      <c r="AQ55" s="462"/>
      <c r="AR55" s="463">
        <f>SUM(AN55:AQ55)</f>
        <v>0</v>
      </c>
      <c r="AS55" s="100"/>
    </row>
    <row r="56" spans="1:45" ht="13.5" thickBot="1">
      <c r="A56" s="495"/>
      <c r="B56" s="496"/>
      <c r="C56" s="497"/>
      <c r="D56" s="498"/>
      <c r="E56" s="425"/>
      <c r="F56" s="499"/>
      <c r="G56" s="499"/>
      <c r="H56" s="500"/>
      <c r="I56" s="501">
        <v>0</v>
      </c>
      <c r="J56" s="502">
        <v>0</v>
      </c>
      <c r="K56" s="502">
        <v>0</v>
      </c>
      <c r="L56" s="502">
        <v>0</v>
      </c>
      <c r="M56" s="502">
        <v>0</v>
      </c>
      <c r="N56" s="503">
        <v>0</v>
      </c>
      <c r="O56" s="502"/>
      <c r="P56" s="504"/>
      <c r="Q56" s="505"/>
      <c r="R56" s="506"/>
      <c r="S56" s="502"/>
      <c r="T56" s="504"/>
      <c r="U56" s="504"/>
      <c r="V56" s="505"/>
      <c r="W56" s="503"/>
      <c r="X56" s="506">
        <v>0</v>
      </c>
      <c r="Y56" s="502">
        <v>0</v>
      </c>
      <c r="Z56" s="502"/>
      <c r="AA56" s="502"/>
      <c r="AB56" s="503"/>
      <c r="AC56" s="504"/>
      <c r="AD56" s="504"/>
      <c r="AE56" s="505"/>
      <c r="AF56" s="501"/>
      <c r="AG56" s="502"/>
      <c r="AH56" s="502"/>
      <c r="AI56" s="501"/>
      <c r="AJ56" s="502"/>
      <c r="AK56" s="502"/>
      <c r="AL56" s="502">
        <v>0</v>
      </c>
      <c r="AM56" s="503">
        <v>0</v>
      </c>
      <c r="AN56" s="507">
        <v>0</v>
      </c>
      <c r="AO56" s="508"/>
      <c r="AP56" s="508"/>
      <c r="AQ56" s="509"/>
      <c r="AR56" s="510">
        <f>SUM(AN56:AQ56)</f>
        <v>0</v>
      </c>
      <c r="AS56" s="100"/>
    </row>
    <row r="57" spans="1:44" ht="12.75">
      <c r="A57" s="511">
        <v>1170</v>
      </c>
      <c r="B57" s="469" t="s">
        <v>222</v>
      </c>
      <c r="C57" s="512">
        <v>1002</v>
      </c>
      <c r="D57" s="513" t="s">
        <v>259</v>
      </c>
      <c r="E57" s="514" t="s">
        <v>260</v>
      </c>
      <c r="F57" s="515"/>
      <c r="G57" s="515"/>
      <c r="H57" s="516"/>
      <c r="I57" s="517">
        <v>0</v>
      </c>
      <c r="J57" s="518">
        <v>0</v>
      </c>
      <c r="K57" s="518">
        <v>0</v>
      </c>
      <c r="L57" s="518">
        <v>0</v>
      </c>
      <c r="M57" s="518">
        <v>0</v>
      </c>
      <c r="N57" s="519">
        <v>0</v>
      </c>
      <c r="O57" s="518"/>
      <c r="P57" s="520"/>
      <c r="Q57" s="521"/>
      <c r="R57" s="522"/>
      <c r="S57" s="518"/>
      <c r="T57" s="520"/>
      <c r="U57" s="520"/>
      <c r="V57" s="521"/>
      <c r="W57" s="519"/>
      <c r="X57" s="522">
        <v>0</v>
      </c>
      <c r="Y57" s="518">
        <v>0</v>
      </c>
      <c r="Z57" s="518"/>
      <c r="AA57" s="518"/>
      <c r="AB57" s="519"/>
      <c r="AC57" s="520"/>
      <c r="AD57" s="520"/>
      <c r="AE57" s="521"/>
      <c r="AF57" s="517"/>
      <c r="AG57" s="518"/>
      <c r="AH57" s="518"/>
      <c r="AI57" s="517"/>
      <c r="AJ57" s="518"/>
      <c r="AK57" s="518"/>
      <c r="AL57" s="518">
        <v>0</v>
      </c>
      <c r="AM57" s="519">
        <v>0</v>
      </c>
      <c r="AN57" s="523">
        <v>0</v>
      </c>
      <c r="AO57" s="524"/>
      <c r="AP57" s="524"/>
      <c r="AQ57" s="525"/>
      <c r="AR57" s="448"/>
    </row>
    <row r="58" spans="1:45" ht="12.75">
      <c r="A58" s="526"/>
      <c r="B58" s="527"/>
      <c r="C58" s="528"/>
      <c r="D58" s="451" t="s">
        <v>225</v>
      </c>
      <c r="E58" s="425"/>
      <c r="F58" s="452">
        <v>40087</v>
      </c>
      <c r="G58" s="452">
        <v>40330</v>
      </c>
      <c r="H58" s="453"/>
      <c r="I58" s="459">
        <v>0</v>
      </c>
      <c r="J58" s="455">
        <v>0</v>
      </c>
      <c r="K58" s="455">
        <v>0</v>
      </c>
      <c r="L58" s="455">
        <v>0</v>
      </c>
      <c r="M58" s="455">
        <v>0</v>
      </c>
      <c r="N58" s="454">
        <v>0</v>
      </c>
      <c r="O58" s="455"/>
      <c r="P58" s="456"/>
      <c r="Q58" s="457"/>
      <c r="R58" s="458"/>
      <c r="S58" s="455"/>
      <c r="T58" s="456"/>
      <c r="U58" s="456"/>
      <c r="V58" s="457"/>
      <c r="W58" s="454"/>
      <c r="X58" s="458">
        <v>0</v>
      </c>
      <c r="Y58" s="455">
        <v>0</v>
      </c>
      <c r="Z58" s="455">
        <v>0</v>
      </c>
      <c r="AA58" s="455">
        <v>0</v>
      </c>
      <c r="AB58" s="454"/>
      <c r="AC58" s="456"/>
      <c r="AD58" s="456"/>
      <c r="AE58" s="457"/>
      <c r="AF58" s="459">
        <v>0</v>
      </c>
      <c r="AG58" s="455">
        <v>0</v>
      </c>
      <c r="AH58" s="455">
        <v>0</v>
      </c>
      <c r="AI58" s="459">
        <v>0</v>
      </c>
      <c r="AJ58" s="455">
        <v>0</v>
      </c>
      <c r="AK58" s="455">
        <v>0</v>
      </c>
      <c r="AL58" s="455">
        <v>0</v>
      </c>
      <c r="AM58" s="454">
        <v>0</v>
      </c>
      <c r="AN58" s="460">
        <v>0</v>
      </c>
      <c r="AO58" s="461">
        <v>0</v>
      </c>
      <c r="AP58" s="461"/>
      <c r="AQ58" s="462">
        <v>0</v>
      </c>
      <c r="AR58" s="510">
        <f>SUM(AN58:AQ58)</f>
        <v>0</v>
      </c>
      <c r="AS58" s="100"/>
    </row>
    <row r="59" spans="1:45" ht="12.75">
      <c r="A59" s="449"/>
      <c r="B59" s="470"/>
      <c r="C59" s="471"/>
      <c r="D59" s="529" t="s">
        <v>261</v>
      </c>
      <c r="E59" s="425"/>
      <c r="F59" s="452">
        <v>40087</v>
      </c>
      <c r="G59" s="452">
        <v>40330</v>
      </c>
      <c r="H59" s="453"/>
      <c r="I59" s="454"/>
      <c r="J59" s="455"/>
      <c r="K59" s="455"/>
      <c r="L59" s="455"/>
      <c r="M59" s="455">
        <v>40</v>
      </c>
      <c r="N59" s="454"/>
      <c r="O59" s="455"/>
      <c r="P59" s="456"/>
      <c r="Q59" s="457"/>
      <c r="R59" s="458"/>
      <c r="S59" s="455"/>
      <c r="T59" s="456"/>
      <c r="U59" s="456"/>
      <c r="V59" s="457"/>
      <c r="W59" s="454"/>
      <c r="X59" s="458"/>
      <c r="Y59" s="455"/>
      <c r="Z59" s="455"/>
      <c r="AA59" s="455"/>
      <c r="AB59" s="454"/>
      <c r="AC59" s="456"/>
      <c r="AD59" s="456"/>
      <c r="AE59" s="457"/>
      <c r="AF59" s="459"/>
      <c r="AG59" s="455"/>
      <c r="AH59" s="455"/>
      <c r="AI59" s="459"/>
      <c r="AJ59" s="455"/>
      <c r="AK59" s="455"/>
      <c r="AL59" s="455"/>
      <c r="AM59" s="454"/>
      <c r="AN59" s="460"/>
      <c r="AO59" s="461"/>
      <c r="AP59" s="461"/>
      <c r="AQ59" s="462"/>
      <c r="AR59" s="510"/>
      <c r="AS59" s="100"/>
    </row>
    <row r="60" spans="1:45" ht="12.75">
      <c r="A60" s="449"/>
      <c r="B60" s="470"/>
      <c r="C60" s="471"/>
      <c r="D60" s="529" t="s">
        <v>262</v>
      </c>
      <c r="E60" s="425"/>
      <c r="F60" s="452">
        <v>40087</v>
      </c>
      <c r="G60" s="452">
        <v>40330</v>
      </c>
      <c r="H60" s="453"/>
      <c r="I60" s="454"/>
      <c r="J60" s="455"/>
      <c r="K60" s="455"/>
      <c r="L60" s="455"/>
      <c r="M60" s="455">
        <v>40</v>
      </c>
      <c r="N60" s="454"/>
      <c r="O60" s="455"/>
      <c r="P60" s="456"/>
      <c r="Q60" s="457"/>
      <c r="R60" s="458"/>
      <c r="S60" s="455"/>
      <c r="T60" s="456"/>
      <c r="U60" s="456"/>
      <c r="V60" s="457"/>
      <c r="W60" s="454"/>
      <c r="X60" s="458"/>
      <c r="Y60" s="455"/>
      <c r="Z60" s="455"/>
      <c r="AA60" s="455"/>
      <c r="AB60" s="454"/>
      <c r="AC60" s="456"/>
      <c r="AD60" s="456"/>
      <c r="AE60" s="457"/>
      <c r="AF60" s="459"/>
      <c r="AG60" s="455"/>
      <c r="AH60" s="455"/>
      <c r="AI60" s="459"/>
      <c r="AJ60" s="455"/>
      <c r="AK60" s="455"/>
      <c r="AL60" s="455"/>
      <c r="AM60" s="454"/>
      <c r="AN60" s="460"/>
      <c r="AO60" s="461"/>
      <c r="AP60" s="461"/>
      <c r="AQ60" s="462"/>
      <c r="AR60" s="510"/>
      <c r="AS60" s="100"/>
    </row>
    <row r="61" spans="1:45" ht="12.75">
      <c r="A61" s="449"/>
      <c r="B61" s="470"/>
      <c r="C61" s="471"/>
      <c r="D61" s="529" t="s">
        <v>263</v>
      </c>
      <c r="E61" s="425"/>
      <c r="F61" s="452">
        <v>40087</v>
      </c>
      <c r="G61" s="452">
        <v>40330</v>
      </c>
      <c r="H61" s="453"/>
      <c r="I61" s="454"/>
      <c r="J61" s="455"/>
      <c r="K61" s="455"/>
      <c r="L61" s="455"/>
      <c r="M61" s="455">
        <v>40</v>
      </c>
      <c r="N61" s="454"/>
      <c r="O61" s="455"/>
      <c r="P61" s="456"/>
      <c r="Q61" s="457"/>
      <c r="R61" s="458"/>
      <c r="S61" s="455"/>
      <c r="T61" s="456"/>
      <c r="U61" s="456"/>
      <c r="V61" s="457"/>
      <c r="W61" s="454"/>
      <c r="X61" s="458"/>
      <c r="Y61" s="455"/>
      <c r="Z61" s="455"/>
      <c r="AA61" s="455"/>
      <c r="AB61" s="454"/>
      <c r="AC61" s="456"/>
      <c r="AD61" s="456"/>
      <c r="AE61" s="457"/>
      <c r="AF61" s="459"/>
      <c r="AG61" s="455"/>
      <c r="AH61" s="455"/>
      <c r="AI61" s="459"/>
      <c r="AJ61" s="455"/>
      <c r="AK61" s="455"/>
      <c r="AL61" s="455"/>
      <c r="AM61" s="454"/>
      <c r="AN61" s="460"/>
      <c r="AO61" s="461"/>
      <c r="AP61" s="461"/>
      <c r="AQ61" s="462"/>
      <c r="AR61" s="510"/>
      <c r="AS61" s="100"/>
    </row>
    <row r="62" spans="1:45" ht="12.75">
      <c r="A62" s="449"/>
      <c r="B62" s="470"/>
      <c r="C62" s="471"/>
      <c r="D62" s="529" t="s">
        <v>264</v>
      </c>
      <c r="E62" s="425"/>
      <c r="F62" s="452">
        <v>40087</v>
      </c>
      <c r="G62" s="452">
        <v>40330</v>
      </c>
      <c r="H62" s="453"/>
      <c r="I62" s="454"/>
      <c r="J62" s="455"/>
      <c r="K62" s="455"/>
      <c r="L62" s="455"/>
      <c r="M62" s="455">
        <v>120</v>
      </c>
      <c r="N62" s="454"/>
      <c r="O62" s="455"/>
      <c r="P62" s="456"/>
      <c r="Q62" s="457"/>
      <c r="R62" s="458"/>
      <c r="S62" s="455"/>
      <c r="T62" s="456"/>
      <c r="U62" s="456"/>
      <c r="V62" s="457"/>
      <c r="W62" s="454"/>
      <c r="X62" s="458"/>
      <c r="Y62" s="455"/>
      <c r="Z62" s="455"/>
      <c r="AA62" s="455"/>
      <c r="AB62" s="454"/>
      <c r="AC62" s="456"/>
      <c r="AD62" s="456"/>
      <c r="AE62" s="457"/>
      <c r="AF62" s="459"/>
      <c r="AG62" s="455"/>
      <c r="AH62" s="455"/>
      <c r="AI62" s="459"/>
      <c r="AJ62" s="455"/>
      <c r="AK62" s="455"/>
      <c r="AL62" s="455"/>
      <c r="AM62" s="454"/>
      <c r="AN62" s="460"/>
      <c r="AO62" s="461"/>
      <c r="AP62" s="461"/>
      <c r="AQ62" s="462"/>
      <c r="AR62" s="510"/>
      <c r="AS62" s="100"/>
    </row>
    <row r="63" spans="1:45" ht="12.75">
      <c r="A63" s="449"/>
      <c r="B63" s="470"/>
      <c r="C63" s="471"/>
      <c r="D63" s="529" t="s">
        <v>265</v>
      </c>
      <c r="E63" s="425"/>
      <c r="F63" s="452">
        <v>40087</v>
      </c>
      <c r="G63" s="452">
        <v>40330</v>
      </c>
      <c r="H63" s="453"/>
      <c r="I63" s="454"/>
      <c r="J63" s="455"/>
      <c r="K63" s="455"/>
      <c r="L63" s="455"/>
      <c r="M63" s="455">
        <v>20</v>
      </c>
      <c r="N63" s="454"/>
      <c r="O63" s="455"/>
      <c r="P63" s="456"/>
      <c r="Q63" s="457"/>
      <c r="R63" s="458"/>
      <c r="S63" s="455"/>
      <c r="T63" s="456"/>
      <c r="U63" s="456"/>
      <c r="V63" s="457"/>
      <c r="W63" s="454"/>
      <c r="X63" s="458"/>
      <c r="Y63" s="455"/>
      <c r="Z63" s="455"/>
      <c r="AA63" s="455"/>
      <c r="AB63" s="454"/>
      <c r="AC63" s="456"/>
      <c r="AD63" s="456"/>
      <c r="AE63" s="457"/>
      <c r="AF63" s="459"/>
      <c r="AG63" s="455"/>
      <c r="AH63" s="455"/>
      <c r="AI63" s="459"/>
      <c r="AJ63" s="455"/>
      <c r="AK63" s="455"/>
      <c r="AL63" s="455"/>
      <c r="AM63" s="454"/>
      <c r="AN63" s="460"/>
      <c r="AO63" s="461"/>
      <c r="AP63" s="461"/>
      <c r="AQ63" s="462"/>
      <c r="AR63" s="510"/>
      <c r="AS63" s="100"/>
    </row>
    <row r="64" spans="1:45" ht="12.75">
      <c r="A64" s="449"/>
      <c r="B64" s="470"/>
      <c r="C64" s="471"/>
      <c r="D64" s="529" t="s">
        <v>266</v>
      </c>
      <c r="E64" s="425"/>
      <c r="F64" s="452">
        <v>40087</v>
      </c>
      <c r="G64" s="452">
        <v>40330</v>
      </c>
      <c r="H64" s="453"/>
      <c r="I64" s="454"/>
      <c r="J64" s="455"/>
      <c r="K64" s="455"/>
      <c r="L64" s="455"/>
      <c r="M64" s="455">
        <v>40</v>
      </c>
      <c r="N64" s="454"/>
      <c r="O64" s="455"/>
      <c r="P64" s="456"/>
      <c r="Q64" s="457"/>
      <c r="R64" s="458"/>
      <c r="S64" s="455"/>
      <c r="T64" s="456"/>
      <c r="U64" s="456"/>
      <c r="V64" s="457"/>
      <c r="W64" s="454"/>
      <c r="X64" s="458"/>
      <c r="Y64" s="455"/>
      <c r="Z64" s="455"/>
      <c r="AA64" s="455"/>
      <c r="AB64" s="454"/>
      <c r="AC64" s="456"/>
      <c r="AD64" s="456"/>
      <c r="AE64" s="457"/>
      <c r="AF64" s="459"/>
      <c r="AG64" s="455"/>
      <c r="AH64" s="455"/>
      <c r="AI64" s="459"/>
      <c r="AJ64" s="455"/>
      <c r="AK64" s="455"/>
      <c r="AL64" s="455"/>
      <c r="AM64" s="454"/>
      <c r="AN64" s="460"/>
      <c r="AO64" s="461"/>
      <c r="AP64" s="461"/>
      <c r="AQ64" s="462"/>
      <c r="AR64" s="510"/>
      <c r="AS64" s="100"/>
    </row>
    <row r="65" spans="1:45" ht="12.75">
      <c r="A65" s="449"/>
      <c r="B65" s="470"/>
      <c r="C65" s="471"/>
      <c r="D65" s="529" t="s">
        <v>267</v>
      </c>
      <c r="E65" s="425"/>
      <c r="F65" s="452">
        <v>40087</v>
      </c>
      <c r="G65" s="452">
        <v>40330</v>
      </c>
      <c r="H65" s="453"/>
      <c r="I65" s="454"/>
      <c r="J65" s="455"/>
      <c r="K65" s="455"/>
      <c r="L65" s="455"/>
      <c r="M65" s="455">
        <v>40</v>
      </c>
      <c r="N65" s="454"/>
      <c r="O65" s="455"/>
      <c r="P65" s="456"/>
      <c r="Q65" s="457"/>
      <c r="R65" s="458"/>
      <c r="S65" s="455"/>
      <c r="T65" s="456"/>
      <c r="U65" s="456"/>
      <c r="V65" s="457"/>
      <c r="W65" s="454"/>
      <c r="X65" s="458"/>
      <c r="Y65" s="455"/>
      <c r="Z65" s="455"/>
      <c r="AA65" s="455"/>
      <c r="AB65" s="454"/>
      <c r="AC65" s="456"/>
      <c r="AD65" s="456"/>
      <c r="AE65" s="457"/>
      <c r="AF65" s="459"/>
      <c r="AG65" s="455"/>
      <c r="AH65" s="455"/>
      <c r="AI65" s="459"/>
      <c r="AJ65" s="455"/>
      <c r="AK65" s="455"/>
      <c r="AL65" s="455"/>
      <c r="AM65" s="454"/>
      <c r="AN65" s="460"/>
      <c r="AO65" s="461"/>
      <c r="AP65" s="461"/>
      <c r="AQ65" s="462"/>
      <c r="AR65" s="510"/>
      <c r="AS65" s="100"/>
    </row>
    <row r="66" spans="1:45" ht="12.75">
      <c r="A66" s="449"/>
      <c r="B66" s="470"/>
      <c r="C66" s="471"/>
      <c r="D66" s="529" t="s">
        <v>268</v>
      </c>
      <c r="E66" s="425"/>
      <c r="F66" s="452">
        <v>40087</v>
      </c>
      <c r="G66" s="452">
        <v>40330</v>
      </c>
      <c r="H66" s="453"/>
      <c r="I66" s="454"/>
      <c r="J66" s="455"/>
      <c r="K66" s="455"/>
      <c r="L66" s="455"/>
      <c r="M66" s="455">
        <v>40</v>
      </c>
      <c r="N66" s="454"/>
      <c r="O66" s="455"/>
      <c r="P66" s="456"/>
      <c r="Q66" s="457"/>
      <c r="R66" s="458"/>
      <c r="S66" s="455"/>
      <c r="T66" s="456"/>
      <c r="U66" s="456"/>
      <c r="V66" s="457"/>
      <c r="W66" s="454"/>
      <c r="X66" s="458"/>
      <c r="Y66" s="455"/>
      <c r="Z66" s="455"/>
      <c r="AA66" s="455"/>
      <c r="AB66" s="454"/>
      <c r="AC66" s="456"/>
      <c r="AD66" s="456"/>
      <c r="AE66" s="457"/>
      <c r="AF66" s="459"/>
      <c r="AG66" s="455"/>
      <c r="AH66" s="455"/>
      <c r="AI66" s="459"/>
      <c r="AJ66" s="455"/>
      <c r="AK66" s="455"/>
      <c r="AL66" s="455"/>
      <c r="AM66" s="454"/>
      <c r="AN66" s="460"/>
      <c r="AO66" s="461"/>
      <c r="AP66" s="461"/>
      <c r="AQ66" s="462"/>
      <c r="AR66" s="510"/>
      <c r="AS66" s="100"/>
    </row>
    <row r="67" spans="1:45" ht="12.75">
      <c r="A67" s="449"/>
      <c r="B67" s="470"/>
      <c r="C67" s="471"/>
      <c r="D67" s="529" t="s">
        <v>269</v>
      </c>
      <c r="E67" s="425"/>
      <c r="F67" s="452">
        <v>40087</v>
      </c>
      <c r="G67" s="452">
        <v>40330</v>
      </c>
      <c r="H67" s="453"/>
      <c r="I67" s="454"/>
      <c r="J67" s="455"/>
      <c r="K67" s="455"/>
      <c r="L67" s="455"/>
      <c r="M67" s="455">
        <v>40</v>
      </c>
      <c r="N67" s="454"/>
      <c r="O67" s="455"/>
      <c r="P67" s="456"/>
      <c r="Q67" s="457"/>
      <c r="R67" s="458"/>
      <c r="S67" s="455"/>
      <c r="T67" s="456"/>
      <c r="U67" s="456"/>
      <c r="V67" s="457"/>
      <c r="W67" s="454"/>
      <c r="X67" s="458"/>
      <c r="Y67" s="455"/>
      <c r="Z67" s="455"/>
      <c r="AA67" s="455"/>
      <c r="AB67" s="454"/>
      <c r="AC67" s="456"/>
      <c r="AD67" s="456"/>
      <c r="AE67" s="457"/>
      <c r="AF67" s="459"/>
      <c r="AG67" s="455"/>
      <c r="AH67" s="455"/>
      <c r="AI67" s="459"/>
      <c r="AJ67" s="455"/>
      <c r="AK67" s="455"/>
      <c r="AL67" s="455"/>
      <c r="AM67" s="454"/>
      <c r="AN67" s="460"/>
      <c r="AO67" s="461"/>
      <c r="AP67" s="461"/>
      <c r="AQ67" s="462"/>
      <c r="AR67" s="510"/>
      <c r="AS67" s="100"/>
    </row>
    <row r="68" spans="1:45" ht="12.75">
      <c r="A68" s="449"/>
      <c r="B68" s="470"/>
      <c r="C68" s="471"/>
      <c r="D68" s="529" t="s">
        <v>270</v>
      </c>
      <c r="E68" s="425"/>
      <c r="F68" s="452">
        <v>40087</v>
      </c>
      <c r="G68" s="452">
        <v>40330</v>
      </c>
      <c r="H68" s="453"/>
      <c r="I68" s="454"/>
      <c r="J68" s="455"/>
      <c r="K68" s="455"/>
      <c r="L68" s="455"/>
      <c r="M68" s="455"/>
      <c r="N68" s="454">
        <v>40</v>
      </c>
      <c r="O68" s="455"/>
      <c r="P68" s="456"/>
      <c r="Q68" s="457"/>
      <c r="R68" s="458"/>
      <c r="S68" s="455"/>
      <c r="T68" s="456"/>
      <c r="U68" s="456"/>
      <c r="V68" s="457"/>
      <c r="W68" s="454"/>
      <c r="X68" s="458"/>
      <c r="Y68" s="455"/>
      <c r="Z68" s="455"/>
      <c r="AA68" s="455"/>
      <c r="AB68" s="454"/>
      <c r="AC68" s="456"/>
      <c r="AD68" s="456"/>
      <c r="AE68" s="457"/>
      <c r="AF68" s="459"/>
      <c r="AG68" s="455"/>
      <c r="AH68" s="455"/>
      <c r="AI68" s="459"/>
      <c r="AJ68" s="455"/>
      <c r="AK68" s="455"/>
      <c r="AL68" s="455"/>
      <c r="AM68" s="454"/>
      <c r="AN68" s="460"/>
      <c r="AO68" s="461"/>
      <c r="AP68" s="461"/>
      <c r="AQ68" s="462"/>
      <c r="AR68" s="510"/>
      <c r="AS68" s="100"/>
    </row>
    <row r="69" spans="1:45" ht="12.75">
      <c r="A69" s="449"/>
      <c r="B69" s="470"/>
      <c r="C69" s="471"/>
      <c r="D69" s="465" t="s">
        <v>232</v>
      </c>
      <c r="E69" s="425"/>
      <c r="F69" s="452">
        <v>40087</v>
      </c>
      <c r="G69" s="452">
        <v>40330</v>
      </c>
      <c r="H69" s="453"/>
      <c r="I69" s="454"/>
      <c r="J69" s="455"/>
      <c r="K69" s="455"/>
      <c r="L69" s="455"/>
      <c r="M69" s="455"/>
      <c r="N69" s="454"/>
      <c r="O69" s="455"/>
      <c r="P69" s="456"/>
      <c r="Q69" s="457"/>
      <c r="R69" s="458"/>
      <c r="S69" s="455"/>
      <c r="T69" s="456"/>
      <c r="U69" s="456"/>
      <c r="V69" s="457">
        <v>10</v>
      </c>
      <c r="W69" s="454"/>
      <c r="X69" s="458"/>
      <c r="Y69" s="455"/>
      <c r="Z69" s="455"/>
      <c r="AA69" s="455"/>
      <c r="AB69" s="454"/>
      <c r="AC69" s="456"/>
      <c r="AD69" s="456"/>
      <c r="AE69" s="457"/>
      <c r="AF69" s="459"/>
      <c r="AG69" s="455"/>
      <c r="AH69" s="455"/>
      <c r="AI69" s="459"/>
      <c r="AJ69" s="455"/>
      <c r="AK69" s="455"/>
      <c r="AL69" s="455"/>
      <c r="AM69" s="454"/>
      <c r="AN69" s="460"/>
      <c r="AO69" s="461"/>
      <c r="AP69" s="461"/>
      <c r="AQ69" s="462"/>
      <c r="AR69" s="510"/>
      <c r="AS69" s="100"/>
    </row>
    <row r="70" spans="1:45" ht="12.75">
      <c r="A70" s="449"/>
      <c r="B70" s="470"/>
      <c r="C70" s="471"/>
      <c r="D70" s="465"/>
      <c r="E70" s="425"/>
      <c r="F70" s="467"/>
      <c r="G70" s="467"/>
      <c r="H70" s="453"/>
      <c r="I70" s="454"/>
      <c r="J70" s="455"/>
      <c r="K70" s="455"/>
      <c r="L70" s="455"/>
      <c r="M70" s="455"/>
      <c r="N70" s="454"/>
      <c r="O70" s="455"/>
      <c r="P70" s="456"/>
      <c r="Q70" s="457"/>
      <c r="R70" s="458"/>
      <c r="S70" s="455"/>
      <c r="T70" s="456"/>
      <c r="U70" s="456"/>
      <c r="V70" s="457"/>
      <c r="W70" s="454"/>
      <c r="X70" s="458"/>
      <c r="Y70" s="455"/>
      <c r="Z70" s="455"/>
      <c r="AA70" s="455"/>
      <c r="AB70" s="454"/>
      <c r="AC70" s="456"/>
      <c r="AD70" s="456"/>
      <c r="AE70" s="457"/>
      <c r="AF70" s="459"/>
      <c r="AG70" s="455"/>
      <c r="AH70" s="455"/>
      <c r="AI70" s="459"/>
      <c r="AJ70" s="455"/>
      <c r="AK70" s="455"/>
      <c r="AL70" s="455"/>
      <c r="AM70" s="454"/>
      <c r="AN70" s="460"/>
      <c r="AO70" s="461"/>
      <c r="AP70" s="461"/>
      <c r="AQ70" s="462"/>
      <c r="AR70" s="510"/>
      <c r="AS70" s="100"/>
    </row>
    <row r="71" spans="1:45" ht="12.75">
      <c r="A71" s="449"/>
      <c r="B71" s="470"/>
      <c r="C71" s="471"/>
      <c r="D71" s="451" t="s">
        <v>233</v>
      </c>
      <c r="E71" s="425"/>
      <c r="F71" s="452">
        <v>40330</v>
      </c>
      <c r="G71" s="452">
        <v>40483</v>
      </c>
      <c r="H71" s="453"/>
      <c r="I71" s="454"/>
      <c r="J71" s="455"/>
      <c r="K71" s="455"/>
      <c r="L71" s="455"/>
      <c r="M71" s="455"/>
      <c r="N71" s="454"/>
      <c r="O71" s="455"/>
      <c r="P71" s="456"/>
      <c r="Q71" s="457"/>
      <c r="R71" s="458"/>
      <c r="S71" s="455"/>
      <c r="T71" s="456"/>
      <c r="U71" s="456"/>
      <c r="V71" s="457"/>
      <c r="W71" s="454"/>
      <c r="X71" s="458"/>
      <c r="Y71" s="455"/>
      <c r="Z71" s="455"/>
      <c r="AA71" s="455"/>
      <c r="AB71" s="454"/>
      <c r="AC71" s="456"/>
      <c r="AD71" s="456"/>
      <c r="AE71" s="457"/>
      <c r="AF71" s="459"/>
      <c r="AG71" s="455"/>
      <c r="AH71" s="455"/>
      <c r="AI71" s="459"/>
      <c r="AJ71" s="455"/>
      <c r="AK71" s="455"/>
      <c r="AL71" s="455"/>
      <c r="AM71" s="454"/>
      <c r="AN71" s="460"/>
      <c r="AO71" s="461"/>
      <c r="AP71" s="461"/>
      <c r="AQ71" s="462"/>
      <c r="AR71" s="510"/>
      <c r="AS71" s="100"/>
    </row>
    <row r="72" spans="1:45" ht="12.75">
      <c r="A72" s="449"/>
      <c r="B72" s="470"/>
      <c r="C72" s="471"/>
      <c r="D72" s="529" t="s">
        <v>261</v>
      </c>
      <c r="E72" s="425"/>
      <c r="F72" s="452">
        <v>40330</v>
      </c>
      <c r="G72" s="452">
        <v>40483</v>
      </c>
      <c r="H72" s="453"/>
      <c r="I72" s="454"/>
      <c r="J72" s="455"/>
      <c r="K72" s="455"/>
      <c r="L72" s="455"/>
      <c r="M72" s="455">
        <v>40</v>
      </c>
      <c r="N72" s="454"/>
      <c r="O72" s="455"/>
      <c r="P72" s="456"/>
      <c r="Q72" s="457"/>
      <c r="R72" s="458"/>
      <c r="S72" s="455"/>
      <c r="T72" s="456"/>
      <c r="U72" s="456"/>
      <c r="V72" s="457"/>
      <c r="W72" s="454"/>
      <c r="X72" s="458"/>
      <c r="Y72" s="455"/>
      <c r="Z72" s="455"/>
      <c r="AA72" s="455"/>
      <c r="AB72" s="454"/>
      <c r="AC72" s="456"/>
      <c r="AD72" s="456"/>
      <c r="AE72" s="457"/>
      <c r="AF72" s="459"/>
      <c r="AG72" s="455"/>
      <c r="AH72" s="455"/>
      <c r="AI72" s="459"/>
      <c r="AJ72" s="455"/>
      <c r="AK72" s="455"/>
      <c r="AL72" s="455"/>
      <c r="AM72" s="454"/>
      <c r="AN72" s="460"/>
      <c r="AO72" s="461"/>
      <c r="AP72" s="461"/>
      <c r="AQ72" s="462"/>
      <c r="AR72" s="510"/>
      <c r="AS72" s="100"/>
    </row>
    <row r="73" spans="1:45" ht="12.75">
      <c r="A73" s="449"/>
      <c r="B73" s="470"/>
      <c r="C73" s="471"/>
      <c r="D73" s="529" t="s">
        <v>262</v>
      </c>
      <c r="E73" s="425"/>
      <c r="F73" s="452">
        <v>40330</v>
      </c>
      <c r="G73" s="452">
        <v>40483</v>
      </c>
      <c r="H73" s="453"/>
      <c r="I73" s="454"/>
      <c r="J73" s="455"/>
      <c r="K73" s="455"/>
      <c r="L73" s="455"/>
      <c r="M73" s="455">
        <v>40</v>
      </c>
      <c r="N73" s="454"/>
      <c r="O73" s="455"/>
      <c r="P73" s="456"/>
      <c r="Q73" s="457"/>
      <c r="R73" s="458"/>
      <c r="S73" s="455"/>
      <c r="T73" s="456"/>
      <c r="U73" s="456"/>
      <c r="V73" s="457"/>
      <c r="W73" s="454"/>
      <c r="X73" s="458"/>
      <c r="Y73" s="455"/>
      <c r="Z73" s="455"/>
      <c r="AA73" s="455"/>
      <c r="AB73" s="454"/>
      <c r="AC73" s="456"/>
      <c r="AD73" s="456"/>
      <c r="AE73" s="457"/>
      <c r="AF73" s="459"/>
      <c r="AG73" s="455"/>
      <c r="AH73" s="455"/>
      <c r="AI73" s="459"/>
      <c r="AJ73" s="455"/>
      <c r="AK73" s="455"/>
      <c r="AL73" s="455"/>
      <c r="AM73" s="454"/>
      <c r="AN73" s="460"/>
      <c r="AO73" s="461"/>
      <c r="AP73" s="461"/>
      <c r="AQ73" s="462"/>
      <c r="AR73" s="510"/>
      <c r="AS73" s="100"/>
    </row>
    <row r="74" spans="1:45" ht="12.75">
      <c r="A74" s="449"/>
      <c r="B74" s="470"/>
      <c r="C74" s="471"/>
      <c r="D74" s="529" t="s">
        <v>263</v>
      </c>
      <c r="E74" s="425"/>
      <c r="F74" s="452">
        <v>40330</v>
      </c>
      <c r="G74" s="452">
        <v>40483</v>
      </c>
      <c r="H74" s="453"/>
      <c r="I74" s="454"/>
      <c r="J74" s="455"/>
      <c r="K74" s="455"/>
      <c r="L74" s="455"/>
      <c r="M74" s="455">
        <v>40</v>
      </c>
      <c r="N74" s="454"/>
      <c r="O74" s="455"/>
      <c r="P74" s="456"/>
      <c r="Q74" s="457"/>
      <c r="R74" s="458"/>
      <c r="S74" s="455"/>
      <c r="T74" s="456"/>
      <c r="U74" s="456"/>
      <c r="V74" s="457"/>
      <c r="W74" s="454"/>
      <c r="X74" s="458"/>
      <c r="Y74" s="455"/>
      <c r="Z74" s="455"/>
      <c r="AA74" s="455"/>
      <c r="AB74" s="454"/>
      <c r="AC74" s="456"/>
      <c r="AD74" s="456"/>
      <c r="AE74" s="457"/>
      <c r="AF74" s="459"/>
      <c r="AG74" s="455"/>
      <c r="AH74" s="455"/>
      <c r="AI74" s="459"/>
      <c r="AJ74" s="455"/>
      <c r="AK74" s="455"/>
      <c r="AL74" s="455"/>
      <c r="AM74" s="454"/>
      <c r="AN74" s="460"/>
      <c r="AO74" s="461"/>
      <c r="AP74" s="461"/>
      <c r="AQ74" s="462"/>
      <c r="AR74" s="510"/>
      <c r="AS74" s="100"/>
    </row>
    <row r="75" spans="1:45" ht="12.75">
      <c r="A75" s="449"/>
      <c r="B75" s="470"/>
      <c r="C75" s="471"/>
      <c r="D75" s="529" t="s">
        <v>264</v>
      </c>
      <c r="E75" s="425"/>
      <c r="F75" s="452">
        <v>40330</v>
      </c>
      <c r="G75" s="452">
        <v>40483</v>
      </c>
      <c r="H75" s="453"/>
      <c r="I75" s="454"/>
      <c r="J75" s="455"/>
      <c r="K75" s="455"/>
      <c r="L75" s="455"/>
      <c r="M75" s="455">
        <v>120</v>
      </c>
      <c r="N75" s="454"/>
      <c r="O75" s="455"/>
      <c r="P75" s="456"/>
      <c r="Q75" s="457"/>
      <c r="R75" s="458"/>
      <c r="S75" s="455"/>
      <c r="T75" s="456"/>
      <c r="U75" s="456"/>
      <c r="V75" s="457"/>
      <c r="W75" s="454"/>
      <c r="X75" s="458"/>
      <c r="Y75" s="455"/>
      <c r="Z75" s="455"/>
      <c r="AA75" s="455"/>
      <c r="AB75" s="454"/>
      <c r="AC75" s="456"/>
      <c r="AD75" s="456"/>
      <c r="AE75" s="457"/>
      <c r="AF75" s="459"/>
      <c r="AG75" s="455"/>
      <c r="AH75" s="455"/>
      <c r="AI75" s="459"/>
      <c r="AJ75" s="455"/>
      <c r="AK75" s="455"/>
      <c r="AL75" s="455"/>
      <c r="AM75" s="454"/>
      <c r="AN75" s="460"/>
      <c r="AO75" s="461"/>
      <c r="AP75" s="461"/>
      <c r="AQ75" s="462"/>
      <c r="AR75" s="510"/>
      <c r="AS75" s="100"/>
    </row>
    <row r="76" spans="1:45" ht="12.75">
      <c r="A76" s="449"/>
      <c r="B76" s="470"/>
      <c r="C76" s="471"/>
      <c r="D76" s="529" t="s">
        <v>265</v>
      </c>
      <c r="E76" s="425"/>
      <c r="F76" s="452">
        <v>40330</v>
      </c>
      <c r="G76" s="452">
        <v>40483</v>
      </c>
      <c r="H76" s="453"/>
      <c r="I76" s="454"/>
      <c r="J76" s="455"/>
      <c r="K76" s="455"/>
      <c r="L76" s="455"/>
      <c r="M76" s="455">
        <v>80</v>
      </c>
      <c r="N76" s="454"/>
      <c r="O76" s="455"/>
      <c r="P76" s="456"/>
      <c r="Q76" s="457"/>
      <c r="R76" s="458"/>
      <c r="S76" s="455"/>
      <c r="T76" s="456"/>
      <c r="U76" s="456"/>
      <c r="V76" s="457"/>
      <c r="W76" s="454"/>
      <c r="X76" s="458"/>
      <c r="Y76" s="455"/>
      <c r="Z76" s="455"/>
      <c r="AA76" s="455"/>
      <c r="AB76" s="454"/>
      <c r="AC76" s="456"/>
      <c r="AD76" s="456"/>
      <c r="AE76" s="457"/>
      <c r="AF76" s="459"/>
      <c r="AG76" s="455"/>
      <c r="AH76" s="455"/>
      <c r="AI76" s="459"/>
      <c r="AJ76" s="455"/>
      <c r="AK76" s="455"/>
      <c r="AL76" s="455"/>
      <c r="AM76" s="454"/>
      <c r="AN76" s="460"/>
      <c r="AO76" s="461"/>
      <c r="AP76" s="461"/>
      <c r="AQ76" s="462"/>
      <c r="AR76" s="510"/>
      <c r="AS76" s="100"/>
    </row>
    <row r="77" spans="1:45" ht="12.75">
      <c r="A77" s="449"/>
      <c r="B77" s="470"/>
      <c r="C77" s="471"/>
      <c r="D77" s="529" t="s">
        <v>266</v>
      </c>
      <c r="E77" s="425"/>
      <c r="F77" s="452">
        <v>40330</v>
      </c>
      <c r="G77" s="452">
        <v>40483</v>
      </c>
      <c r="H77" s="453"/>
      <c r="I77" s="454"/>
      <c r="J77" s="455"/>
      <c r="K77" s="455"/>
      <c r="L77" s="455"/>
      <c r="M77" s="455">
        <v>40</v>
      </c>
      <c r="N77" s="454"/>
      <c r="O77" s="455"/>
      <c r="P77" s="456"/>
      <c r="Q77" s="457"/>
      <c r="R77" s="458"/>
      <c r="S77" s="455"/>
      <c r="T77" s="456"/>
      <c r="U77" s="456"/>
      <c r="V77" s="457"/>
      <c r="W77" s="454"/>
      <c r="X77" s="458"/>
      <c r="Y77" s="455"/>
      <c r="Z77" s="455"/>
      <c r="AA77" s="455"/>
      <c r="AB77" s="454"/>
      <c r="AC77" s="456"/>
      <c r="AD77" s="456"/>
      <c r="AE77" s="457"/>
      <c r="AF77" s="459"/>
      <c r="AG77" s="455"/>
      <c r="AH77" s="455"/>
      <c r="AI77" s="459"/>
      <c r="AJ77" s="455"/>
      <c r="AK77" s="455"/>
      <c r="AL77" s="455"/>
      <c r="AM77" s="454"/>
      <c r="AN77" s="460"/>
      <c r="AO77" s="461"/>
      <c r="AP77" s="461"/>
      <c r="AQ77" s="462"/>
      <c r="AR77" s="510"/>
      <c r="AS77" s="100"/>
    </row>
    <row r="78" spans="1:45" ht="12.75">
      <c r="A78" s="449"/>
      <c r="B78" s="470"/>
      <c r="C78" s="471"/>
      <c r="D78" s="529" t="s">
        <v>267</v>
      </c>
      <c r="E78" s="425"/>
      <c r="F78" s="452">
        <v>40330</v>
      </c>
      <c r="G78" s="452">
        <v>40483</v>
      </c>
      <c r="H78" s="453"/>
      <c r="I78" s="454"/>
      <c r="J78" s="455"/>
      <c r="K78" s="455"/>
      <c r="L78" s="455"/>
      <c r="M78" s="455">
        <v>40</v>
      </c>
      <c r="N78" s="454"/>
      <c r="O78" s="455"/>
      <c r="P78" s="456"/>
      <c r="Q78" s="457"/>
      <c r="R78" s="458"/>
      <c r="S78" s="455"/>
      <c r="T78" s="456"/>
      <c r="U78" s="456"/>
      <c r="V78" s="457"/>
      <c r="W78" s="454"/>
      <c r="X78" s="458"/>
      <c r="Y78" s="455"/>
      <c r="Z78" s="455"/>
      <c r="AA78" s="455"/>
      <c r="AB78" s="454"/>
      <c r="AC78" s="456"/>
      <c r="AD78" s="456"/>
      <c r="AE78" s="457"/>
      <c r="AF78" s="459"/>
      <c r="AG78" s="455"/>
      <c r="AH78" s="455"/>
      <c r="AI78" s="459"/>
      <c r="AJ78" s="455"/>
      <c r="AK78" s="455"/>
      <c r="AL78" s="455"/>
      <c r="AM78" s="454"/>
      <c r="AN78" s="460"/>
      <c r="AO78" s="461"/>
      <c r="AP78" s="461"/>
      <c r="AQ78" s="462"/>
      <c r="AR78" s="510"/>
      <c r="AS78" s="100"/>
    </row>
    <row r="79" spans="1:45" ht="12.75">
      <c r="A79" s="449"/>
      <c r="B79" s="470"/>
      <c r="C79" s="471"/>
      <c r="D79" s="529" t="s">
        <v>268</v>
      </c>
      <c r="E79" s="425"/>
      <c r="F79" s="452">
        <v>40330</v>
      </c>
      <c r="G79" s="452">
        <v>40483</v>
      </c>
      <c r="H79" s="453"/>
      <c r="I79" s="454"/>
      <c r="J79" s="455"/>
      <c r="K79" s="455"/>
      <c r="L79" s="455"/>
      <c r="M79" s="455">
        <v>100</v>
      </c>
      <c r="N79" s="454"/>
      <c r="O79" s="455"/>
      <c r="P79" s="456"/>
      <c r="Q79" s="457"/>
      <c r="R79" s="458"/>
      <c r="S79" s="455"/>
      <c r="T79" s="456"/>
      <c r="U79" s="456"/>
      <c r="V79" s="457"/>
      <c r="W79" s="454"/>
      <c r="X79" s="458"/>
      <c r="Y79" s="455"/>
      <c r="Z79" s="455"/>
      <c r="AA79" s="455"/>
      <c r="AB79" s="454"/>
      <c r="AC79" s="456"/>
      <c r="AD79" s="456"/>
      <c r="AE79" s="457"/>
      <c r="AF79" s="459"/>
      <c r="AG79" s="455"/>
      <c r="AH79" s="455"/>
      <c r="AI79" s="459"/>
      <c r="AJ79" s="455"/>
      <c r="AK79" s="455"/>
      <c r="AL79" s="455"/>
      <c r="AM79" s="454"/>
      <c r="AN79" s="460"/>
      <c r="AO79" s="461"/>
      <c r="AP79" s="461"/>
      <c r="AQ79" s="462"/>
      <c r="AR79" s="510"/>
      <c r="AS79" s="100"/>
    </row>
    <row r="80" spans="1:45" ht="12.75">
      <c r="A80" s="449"/>
      <c r="B80" s="470"/>
      <c r="C80" s="471"/>
      <c r="D80" s="529" t="s">
        <v>269</v>
      </c>
      <c r="E80" s="425"/>
      <c r="F80" s="452">
        <v>40330</v>
      </c>
      <c r="G80" s="452">
        <v>40483</v>
      </c>
      <c r="H80" s="453"/>
      <c r="I80" s="454"/>
      <c r="J80" s="455"/>
      <c r="K80" s="455"/>
      <c r="L80" s="455"/>
      <c r="M80" s="455">
        <v>60</v>
      </c>
      <c r="N80" s="454"/>
      <c r="O80" s="455"/>
      <c r="P80" s="456"/>
      <c r="Q80" s="457"/>
      <c r="R80" s="458"/>
      <c r="S80" s="455"/>
      <c r="T80" s="456"/>
      <c r="U80" s="456"/>
      <c r="V80" s="457"/>
      <c r="W80" s="454"/>
      <c r="X80" s="458"/>
      <c r="Y80" s="455"/>
      <c r="Z80" s="455"/>
      <c r="AA80" s="455"/>
      <c r="AB80" s="454"/>
      <c r="AC80" s="456"/>
      <c r="AD80" s="456"/>
      <c r="AE80" s="457"/>
      <c r="AF80" s="459"/>
      <c r="AG80" s="455"/>
      <c r="AH80" s="455"/>
      <c r="AI80" s="459"/>
      <c r="AJ80" s="455"/>
      <c r="AK80" s="455"/>
      <c r="AL80" s="455"/>
      <c r="AM80" s="454"/>
      <c r="AN80" s="460"/>
      <c r="AO80" s="461"/>
      <c r="AP80" s="461"/>
      <c r="AQ80" s="462"/>
      <c r="AR80" s="510"/>
      <c r="AS80" s="100"/>
    </row>
    <row r="81" spans="1:45" ht="12.75">
      <c r="A81" s="449"/>
      <c r="B81" s="470"/>
      <c r="C81" s="471"/>
      <c r="D81" s="529" t="s">
        <v>270</v>
      </c>
      <c r="E81" s="425"/>
      <c r="F81" s="452">
        <v>40330</v>
      </c>
      <c r="G81" s="452">
        <v>40483</v>
      </c>
      <c r="H81" s="453"/>
      <c r="I81" s="454"/>
      <c r="J81" s="455"/>
      <c r="K81" s="455"/>
      <c r="L81" s="455"/>
      <c r="M81" s="455"/>
      <c r="N81" s="454">
        <v>40</v>
      </c>
      <c r="O81" s="455"/>
      <c r="P81" s="456"/>
      <c r="Q81" s="457"/>
      <c r="R81" s="458"/>
      <c r="S81" s="455"/>
      <c r="T81" s="456"/>
      <c r="U81" s="456"/>
      <c r="V81" s="457"/>
      <c r="W81" s="454"/>
      <c r="X81" s="458"/>
      <c r="Y81" s="455"/>
      <c r="Z81" s="455"/>
      <c r="AA81" s="455"/>
      <c r="AB81" s="454"/>
      <c r="AC81" s="456"/>
      <c r="AD81" s="456"/>
      <c r="AE81" s="457"/>
      <c r="AF81" s="459"/>
      <c r="AG81" s="455"/>
      <c r="AH81" s="455"/>
      <c r="AI81" s="459"/>
      <c r="AJ81" s="455"/>
      <c r="AK81" s="455"/>
      <c r="AL81" s="455"/>
      <c r="AM81" s="454"/>
      <c r="AN81" s="460"/>
      <c r="AO81" s="461"/>
      <c r="AP81" s="461"/>
      <c r="AQ81" s="462"/>
      <c r="AR81" s="510"/>
      <c r="AS81" s="100"/>
    </row>
    <row r="82" spans="1:45" ht="12.75">
      <c r="A82" s="449"/>
      <c r="B82" s="470"/>
      <c r="C82" s="471"/>
      <c r="D82" s="465" t="s">
        <v>232</v>
      </c>
      <c r="E82" s="425"/>
      <c r="F82" s="452">
        <v>40330</v>
      </c>
      <c r="G82" s="452">
        <v>40483</v>
      </c>
      <c r="H82" s="453"/>
      <c r="I82" s="454"/>
      <c r="J82" s="455"/>
      <c r="K82" s="455"/>
      <c r="L82" s="455"/>
      <c r="M82" s="455"/>
      <c r="N82" s="454"/>
      <c r="O82" s="455"/>
      <c r="P82" s="456"/>
      <c r="Q82" s="457"/>
      <c r="R82" s="458"/>
      <c r="S82" s="455"/>
      <c r="T82" s="456"/>
      <c r="U82" s="456"/>
      <c r="V82" s="457"/>
      <c r="W82" s="454"/>
      <c r="X82" s="458"/>
      <c r="Y82" s="455"/>
      <c r="Z82" s="455"/>
      <c r="AA82" s="455"/>
      <c r="AB82" s="454"/>
      <c r="AC82" s="456"/>
      <c r="AD82" s="456"/>
      <c r="AE82" s="457"/>
      <c r="AF82" s="459"/>
      <c r="AG82" s="455"/>
      <c r="AH82" s="455"/>
      <c r="AI82" s="459"/>
      <c r="AJ82" s="455"/>
      <c r="AK82" s="455"/>
      <c r="AL82" s="455"/>
      <c r="AM82" s="454"/>
      <c r="AN82" s="460"/>
      <c r="AO82" s="461"/>
      <c r="AP82" s="461"/>
      <c r="AQ82" s="462"/>
      <c r="AR82" s="510"/>
      <c r="AS82" s="100"/>
    </row>
    <row r="83" spans="1:45" ht="13.5" thickBot="1">
      <c r="A83" s="449"/>
      <c r="B83" s="470"/>
      <c r="C83" s="471"/>
      <c r="D83" s="468"/>
      <c r="E83" s="425"/>
      <c r="F83" s="467"/>
      <c r="G83" s="467"/>
      <c r="H83" s="453"/>
      <c r="I83" s="454"/>
      <c r="J83" s="455"/>
      <c r="K83" s="455"/>
      <c r="L83" s="455"/>
      <c r="M83" s="455"/>
      <c r="N83" s="454"/>
      <c r="O83" s="455"/>
      <c r="P83" s="456"/>
      <c r="Q83" s="457"/>
      <c r="R83" s="458"/>
      <c r="S83" s="455"/>
      <c r="T83" s="456"/>
      <c r="U83" s="456"/>
      <c r="V83" s="457"/>
      <c r="W83" s="454"/>
      <c r="X83" s="458"/>
      <c r="Y83" s="455"/>
      <c r="Z83" s="455"/>
      <c r="AA83" s="455"/>
      <c r="AB83" s="454"/>
      <c r="AC83" s="456"/>
      <c r="AD83" s="456"/>
      <c r="AE83" s="457"/>
      <c r="AF83" s="459"/>
      <c r="AG83" s="455"/>
      <c r="AH83" s="455"/>
      <c r="AI83" s="459"/>
      <c r="AJ83" s="455"/>
      <c r="AK83" s="455"/>
      <c r="AL83" s="455"/>
      <c r="AM83" s="454"/>
      <c r="AN83" s="460"/>
      <c r="AO83" s="461"/>
      <c r="AP83" s="461"/>
      <c r="AQ83" s="462"/>
      <c r="AR83" s="510"/>
      <c r="AS83" s="100"/>
    </row>
    <row r="84" spans="1:44" ht="12.75">
      <c r="A84" s="511">
        <v>1170</v>
      </c>
      <c r="B84" s="469" t="s">
        <v>222</v>
      </c>
      <c r="C84" s="512">
        <v>1200</v>
      </c>
      <c r="D84" s="436" t="s">
        <v>271</v>
      </c>
      <c r="E84" s="514" t="s">
        <v>272</v>
      </c>
      <c r="F84" s="437"/>
      <c r="G84" s="437"/>
      <c r="H84" s="438"/>
      <c r="I84" s="439"/>
      <c r="J84" s="440"/>
      <c r="K84" s="440"/>
      <c r="L84" s="440"/>
      <c r="M84" s="440"/>
      <c r="N84" s="441"/>
      <c r="O84" s="440"/>
      <c r="P84" s="442"/>
      <c r="Q84" s="443"/>
      <c r="R84" s="444"/>
      <c r="S84" s="440"/>
      <c r="T84" s="442"/>
      <c r="U84" s="442"/>
      <c r="V84" s="443"/>
      <c r="W84" s="441"/>
      <c r="X84" s="444"/>
      <c r="Y84" s="440"/>
      <c r="Z84" s="440"/>
      <c r="AA84" s="440"/>
      <c r="AB84" s="441"/>
      <c r="AC84" s="442"/>
      <c r="AD84" s="442"/>
      <c r="AE84" s="443"/>
      <c r="AF84" s="439"/>
      <c r="AG84" s="440"/>
      <c r="AH84" s="440"/>
      <c r="AI84" s="439"/>
      <c r="AJ84" s="440"/>
      <c r="AK84" s="440"/>
      <c r="AL84" s="440"/>
      <c r="AM84" s="441"/>
      <c r="AN84" s="445"/>
      <c r="AO84" s="446"/>
      <c r="AP84" s="446"/>
      <c r="AQ84" s="447"/>
      <c r="AR84" s="448"/>
    </row>
    <row r="85" spans="1:44" ht="12.75">
      <c r="A85" s="526"/>
      <c r="B85" s="527"/>
      <c r="C85" s="528"/>
      <c r="D85" s="465" t="s">
        <v>273</v>
      </c>
      <c r="E85" s="425"/>
      <c r="F85" s="452">
        <v>40087</v>
      </c>
      <c r="G85" s="452">
        <v>40330</v>
      </c>
      <c r="H85" s="530"/>
      <c r="I85" s="531"/>
      <c r="J85" s="532"/>
      <c r="K85" s="532"/>
      <c r="L85" s="532"/>
      <c r="M85" s="532"/>
      <c r="N85" s="533"/>
      <c r="O85" s="532"/>
      <c r="P85" s="534"/>
      <c r="Q85" s="535"/>
      <c r="R85" s="536"/>
      <c r="S85" s="532"/>
      <c r="T85" s="534"/>
      <c r="U85" s="534">
        <v>288</v>
      </c>
      <c r="V85" s="535"/>
      <c r="W85" s="533"/>
      <c r="X85" s="536"/>
      <c r="Y85" s="532"/>
      <c r="Z85" s="532"/>
      <c r="AA85" s="532"/>
      <c r="AB85" s="533"/>
      <c r="AC85" s="534"/>
      <c r="AD85" s="534"/>
      <c r="AE85" s="535"/>
      <c r="AF85" s="531"/>
      <c r="AG85" s="532"/>
      <c r="AH85" s="532"/>
      <c r="AI85" s="531">
        <v>144</v>
      </c>
      <c r="AJ85" s="532"/>
      <c r="AK85" s="532"/>
      <c r="AL85" s="532"/>
      <c r="AM85" s="533"/>
      <c r="AN85" s="537">
        <v>30</v>
      </c>
      <c r="AO85" s="538"/>
      <c r="AP85" s="538"/>
      <c r="AQ85" s="539"/>
      <c r="AR85" s="463">
        <f>SUM(AN85:AQ85)</f>
        <v>30</v>
      </c>
    </row>
    <row r="86" spans="1:44" ht="12.75">
      <c r="A86" s="449"/>
      <c r="B86" s="470"/>
      <c r="C86" s="471"/>
      <c r="D86" s="465" t="s">
        <v>274</v>
      </c>
      <c r="E86" s="425"/>
      <c r="F86" s="452">
        <v>40087</v>
      </c>
      <c r="G86" s="452">
        <v>40330</v>
      </c>
      <c r="H86" s="530"/>
      <c r="I86" s="531"/>
      <c r="J86" s="532"/>
      <c r="K86" s="532"/>
      <c r="L86" s="532"/>
      <c r="M86" s="532"/>
      <c r="N86" s="533"/>
      <c r="O86" s="532"/>
      <c r="P86" s="534"/>
      <c r="Q86" s="535"/>
      <c r="R86" s="536"/>
      <c r="S86" s="532"/>
      <c r="T86" s="534"/>
      <c r="U86" s="534"/>
      <c r="V86" s="535"/>
      <c r="W86" s="533"/>
      <c r="X86" s="536"/>
      <c r="Y86" s="532"/>
      <c r="Z86" s="532">
        <v>100</v>
      </c>
      <c r="AA86" s="532"/>
      <c r="AB86" s="533"/>
      <c r="AC86" s="534"/>
      <c r="AD86" s="534"/>
      <c r="AE86" s="535"/>
      <c r="AF86" s="531"/>
      <c r="AG86" s="532"/>
      <c r="AH86" s="532"/>
      <c r="AI86" s="531"/>
      <c r="AJ86" s="532"/>
      <c r="AK86" s="532"/>
      <c r="AL86" s="532"/>
      <c r="AM86" s="533"/>
      <c r="AN86" s="537">
        <v>20</v>
      </c>
      <c r="AO86" s="538"/>
      <c r="AP86" s="538"/>
      <c r="AQ86" s="539"/>
      <c r="AR86" s="463">
        <f>SUM(AN86:AQ86)</f>
        <v>20</v>
      </c>
    </row>
    <row r="87" spans="1:44" ht="13.5" thickBot="1">
      <c r="A87" s="449"/>
      <c r="B87" s="470"/>
      <c r="C87" s="471"/>
      <c r="D87" s="465"/>
      <c r="E87" s="425"/>
      <c r="F87" s="540"/>
      <c r="G87" s="540"/>
      <c r="H87" s="530"/>
      <c r="I87" s="531"/>
      <c r="J87" s="532"/>
      <c r="K87" s="532"/>
      <c r="L87" s="532"/>
      <c r="M87" s="532"/>
      <c r="N87" s="533"/>
      <c r="O87" s="532"/>
      <c r="P87" s="534"/>
      <c r="Q87" s="535"/>
      <c r="R87" s="536"/>
      <c r="S87" s="532"/>
      <c r="T87" s="534"/>
      <c r="U87" s="534"/>
      <c r="V87" s="535"/>
      <c r="W87" s="533"/>
      <c r="X87" s="536"/>
      <c r="Y87" s="532"/>
      <c r="Z87" s="532"/>
      <c r="AA87" s="532"/>
      <c r="AB87" s="533"/>
      <c r="AC87" s="534"/>
      <c r="AD87" s="534"/>
      <c r="AE87" s="535"/>
      <c r="AF87" s="531"/>
      <c r="AG87" s="532"/>
      <c r="AH87" s="532"/>
      <c r="AI87" s="531"/>
      <c r="AJ87" s="532"/>
      <c r="AK87" s="532"/>
      <c r="AL87" s="532"/>
      <c r="AM87" s="533"/>
      <c r="AN87" s="537"/>
      <c r="AO87" s="538"/>
      <c r="AP87" s="538"/>
      <c r="AQ87" s="539"/>
      <c r="AR87" s="463"/>
    </row>
    <row r="88" spans="1:44" ht="12.75">
      <c r="A88" s="433">
        <v>1170</v>
      </c>
      <c r="B88" s="469" t="s">
        <v>222</v>
      </c>
      <c r="C88" s="435">
        <v>1201</v>
      </c>
      <c r="D88" s="541" t="s">
        <v>275</v>
      </c>
      <c r="E88" s="542" t="s">
        <v>276</v>
      </c>
      <c r="F88" s="515"/>
      <c r="G88" s="515"/>
      <c r="H88" s="516"/>
      <c r="I88" s="517"/>
      <c r="J88" s="518"/>
      <c r="K88" s="518"/>
      <c r="L88" s="518"/>
      <c r="M88" s="518"/>
      <c r="N88" s="519"/>
      <c r="O88" s="518"/>
      <c r="P88" s="520"/>
      <c r="Q88" s="521"/>
      <c r="R88" s="522"/>
      <c r="S88" s="518"/>
      <c r="T88" s="520"/>
      <c r="U88" s="520"/>
      <c r="V88" s="521"/>
      <c r="W88" s="519"/>
      <c r="X88" s="522"/>
      <c r="Y88" s="518"/>
      <c r="Z88" s="518"/>
      <c r="AA88" s="518"/>
      <c r="AB88" s="519"/>
      <c r="AC88" s="520"/>
      <c r="AD88" s="520"/>
      <c r="AE88" s="521"/>
      <c r="AF88" s="517"/>
      <c r="AG88" s="518"/>
      <c r="AH88" s="518"/>
      <c r="AI88" s="517"/>
      <c r="AJ88" s="518"/>
      <c r="AK88" s="518"/>
      <c r="AL88" s="518"/>
      <c r="AM88" s="519"/>
      <c r="AN88" s="523"/>
      <c r="AO88" s="524"/>
      <c r="AP88" s="524"/>
      <c r="AQ88" s="525"/>
      <c r="AR88" s="494"/>
    </row>
    <row r="89" spans="1:44" ht="12.75">
      <c r="A89" s="449"/>
      <c r="B89" s="470"/>
      <c r="C89" s="471"/>
      <c r="D89" s="451" t="s">
        <v>225</v>
      </c>
      <c r="E89" s="425"/>
      <c r="F89" s="452">
        <v>40087</v>
      </c>
      <c r="G89" s="452">
        <v>40330</v>
      </c>
      <c r="H89" s="530"/>
      <c r="I89" s="531"/>
      <c r="J89" s="532"/>
      <c r="K89" s="532"/>
      <c r="L89" s="532"/>
      <c r="M89" s="532"/>
      <c r="N89" s="533"/>
      <c r="O89" s="532"/>
      <c r="P89" s="534"/>
      <c r="Q89" s="535"/>
      <c r="R89" s="536"/>
      <c r="S89" s="532"/>
      <c r="T89" s="534"/>
      <c r="U89" s="534"/>
      <c r="V89" s="535"/>
      <c r="W89" s="533"/>
      <c r="X89" s="536"/>
      <c r="Y89" s="532"/>
      <c r="Z89" s="532"/>
      <c r="AA89" s="532"/>
      <c r="AB89" s="533"/>
      <c r="AC89" s="534"/>
      <c r="AD89" s="534"/>
      <c r="AE89" s="535"/>
      <c r="AF89" s="531"/>
      <c r="AG89" s="532"/>
      <c r="AH89" s="532"/>
      <c r="AI89" s="531"/>
      <c r="AJ89" s="532"/>
      <c r="AK89" s="532"/>
      <c r="AL89" s="532"/>
      <c r="AM89" s="533"/>
      <c r="AN89" s="537"/>
      <c r="AO89" s="538"/>
      <c r="AP89" s="538"/>
      <c r="AQ89" s="539"/>
      <c r="AR89" s="463"/>
    </row>
    <row r="90" spans="1:44" ht="12.75">
      <c r="A90" s="449"/>
      <c r="B90" s="470"/>
      <c r="C90" s="471"/>
      <c r="D90" s="465" t="s">
        <v>277</v>
      </c>
      <c r="E90" s="425"/>
      <c r="F90" s="452">
        <v>40087</v>
      </c>
      <c r="G90" s="452">
        <v>40330</v>
      </c>
      <c r="H90" s="530"/>
      <c r="I90" s="531"/>
      <c r="J90" s="532"/>
      <c r="K90" s="532"/>
      <c r="L90" s="532"/>
      <c r="M90" s="532"/>
      <c r="N90" s="533"/>
      <c r="O90" s="532"/>
      <c r="P90" s="534"/>
      <c r="Q90" s="535"/>
      <c r="R90" s="536">
        <v>400</v>
      </c>
      <c r="S90" s="532"/>
      <c r="T90" s="534"/>
      <c r="U90" s="534"/>
      <c r="V90" s="535"/>
      <c r="W90" s="533"/>
      <c r="X90" s="536"/>
      <c r="Y90" s="532"/>
      <c r="Z90" s="532"/>
      <c r="AA90" s="532"/>
      <c r="AB90" s="533"/>
      <c r="AC90" s="534"/>
      <c r="AD90" s="534"/>
      <c r="AE90" s="535"/>
      <c r="AF90" s="531"/>
      <c r="AG90" s="532"/>
      <c r="AH90" s="532"/>
      <c r="AI90" s="531"/>
      <c r="AJ90" s="532"/>
      <c r="AK90" s="532"/>
      <c r="AL90" s="532"/>
      <c r="AM90" s="533"/>
      <c r="AN90" s="537"/>
      <c r="AO90" s="538"/>
      <c r="AP90" s="538"/>
      <c r="AQ90" s="539"/>
      <c r="AR90" s="463"/>
    </row>
    <row r="91" spans="1:44" ht="12.75">
      <c r="A91" s="449"/>
      <c r="B91" s="470"/>
      <c r="C91" s="471"/>
      <c r="D91" s="543" t="s">
        <v>278</v>
      </c>
      <c r="E91" s="425"/>
      <c r="F91" s="452">
        <v>40087</v>
      </c>
      <c r="G91" s="452">
        <v>40330</v>
      </c>
      <c r="H91" s="530"/>
      <c r="I91" s="531"/>
      <c r="J91" s="532"/>
      <c r="K91" s="532">
        <v>120</v>
      </c>
      <c r="L91" s="532"/>
      <c r="M91" s="532"/>
      <c r="N91" s="533"/>
      <c r="O91" s="532"/>
      <c r="P91" s="534"/>
      <c r="Q91" s="535"/>
      <c r="R91" s="536"/>
      <c r="S91" s="532"/>
      <c r="T91" s="534"/>
      <c r="U91" s="534"/>
      <c r="V91" s="535"/>
      <c r="W91" s="533"/>
      <c r="X91" s="536"/>
      <c r="Y91" s="532"/>
      <c r="Z91" s="532"/>
      <c r="AA91" s="532"/>
      <c r="AB91" s="533"/>
      <c r="AC91" s="534"/>
      <c r="AD91" s="534"/>
      <c r="AE91" s="535"/>
      <c r="AF91" s="531"/>
      <c r="AG91" s="532"/>
      <c r="AH91" s="532"/>
      <c r="AI91" s="531"/>
      <c r="AJ91" s="532"/>
      <c r="AK91" s="532"/>
      <c r="AL91" s="532"/>
      <c r="AM91" s="533"/>
      <c r="AN91" s="537"/>
      <c r="AO91" s="538"/>
      <c r="AP91" s="538"/>
      <c r="AQ91" s="539"/>
      <c r="AR91" s="463"/>
    </row>
    <row r="92" spans="1:44" ht="12.75">
      <c r="A92" s="449"/>
      <c r="B92" s="470"/>
      <c r="C92" s="471"/>
      <c r="D92" s="543" t="s">
        <v>279</v>
      </c>
      <c r="E92" s="425"/>
      <c r="F92" s="452">
        <v>40087</v>
      </c>
      <c r="G92" s="452">
        <v>40330</v>
      </c>
      <c r="H92" s="530"/>
      <c r="I92" s="531"/>
      <c r="J92" s="532">
        <v>40</v>
      </c>
      <c r="K92" s="532"/>
      <c r="L92" s="532"/>
      <c r="M92" s="532"/>
      <c r="N92" s="533"/>
      <c r="O92" s="532"/>
      <c r="P92" s="534"/>
      <c r="Q92" s="535"/>
      <c r="R92" s="536"/>
      <c r="S92" s="532"/>
      <c r="T92" s="534"/>
      <c r="U92" s="534"/>
      <c r="V92" s="535"/>
      <c r="W92" s="533"/>
      <c r="X92" s="536"/>
      <c r="Y92" s="532"/>
      <c r="Z92" s="532"/>
      <c r="AA92" s="532"/>
      <c r="AB92" s="533"/>
      <c r="AC92" s="534"/>
      <c r="AD92" s="534"/>
      <c r="AE92" s="535"/>
      <c r="AF92" s="531"/>
      <c r="AG92" s="532"/>
      <c r="AH92" s="532"/>
      <c r="AI92" s="531"/>
      <c r="AJ92" s="532"/>
      <c r="AK92" s="532"/>
      <c r="AL92" s="532"/>
      <c r="AM92" s="533"/>
      <c r="AN92" s="537"/>
      <c r="AO92" s="538"/>
      <c r="AP92" s="538"/>
      <c r="AQ92" s="539"/>
      <c r="AR92" s="463"/>
    </row>
    <row r="93" spans="1:44" ht="12.75">
      <c r="A93" s="449"/>
      <c r="B93" s="470"/>
      <c r="C93" s="471"/>
      <c r="D93" s="543" t="s">
        <v>280</v>
      </c>
      <c r="E93" s="425"/>
      <c r="F93" s="452">
        <v>40087</v>
      </c>
      <c r="G93" s="452">
        <v>40330</v>
      </c>
      <c r="H93" s="530"/>
      <c r="I93" s="531"/>
      <c r="J93" s="532">
        <v>40</v>
      </c>
      <c r="K93" s="532"/>
      <c r="L93" s="532"/>
      <c r="M93" s="532"/>
      <c r="N93" s="533"/>
      <c r="O93" s="532"/>
      <c r="P93" s="534"/>
      <c r="Q93" s="535"/>
      <c r="R93" s="536"/>
      <c r="S93" s="532"/>
      <c r="T93" s="534"/>
      <c r="U93" s="534"/>
      <c r="V93" s="535"/>
      <c r="W93" s="533"/>
      <c r="X93" s="536"/>
      <c r="Y93" s="532"/>
      <c r="Z93" s="532"/>
      <c r="AA93" s="532"/>
      <c r="AB93" s="533"/>
      <c r="AC93" s="534"/>
      <c r="AD93" s="534"/>
      <c r="AE93" s="535"/>
      <c r="AF93" s="531"/>
      <c r="AG93" s="532"/>
      <c r="AH93" s="532"/>
      <c r="AI93" s="531"/>
      <c r="AJ93" s="532"/>
      <c r="AK93" s="532"/>
      <c r="AL93" s="532"/>
      <c r="AM93" s="533"/>
      <c r="AN93" s="537"/>
      <c r="AO93" s="538"/>
      <c r="AP93" s="538"/>
      <c r="AQ93" s="539"/>
      <c r="AR93" s="463"/>
    </row>
    <row r="94" spans="1:44" ht="12.75">
      <c r="A94" s="449"/>
      <c r="B94" s="470"/>
      <c r="C94" s="471"/>
      <c r="D94" s="468" t="s">
        <v>281</v>
      </c>
      <c r="E94" s="425"/>
      <c r="F94" s="452">
        <v>40087</v>
      </c>
      <c r="G94" s="452">
        <v>40330</v>
      </c>
      <c r="H94" s="530"/>
      <c r="I94" s="531"/>
      <c r="J94" s="532">
        <v>40</v>
      </c>
      <c r="K94" s="532"/>
      <c r="L94" s="532"/>
      <c r="M94" s="532"/>
      <c r="N94" s="533"/>
      <c r="O94" s="532"/>
      <c r="P94" s="534"/>
      <c r="Q94" s="535"/>
      <c r="R94" s="536"/>
      <c r="S94" s="532"/>
      <c r="T94" s="534"/>
      <c r="U94" s="534"/>
      <c r="V94" s="535"/>
      <c r="W94" s="533"/>
      <c r="X94" s="536"/>
      <c r="Y94" s="532"/>
      <c r="Z94" s="532"/>
      <c r="AA94" s="532"/>
      <c r="AB94" s="533"/>
      <c r="AC94" s="534"/>
      <c r="AD94" s="534"/>
      <c r="AE94" s="535"/>
      <c r="AF94" s="531"/>
      <c r="AG94" s="532"/>
      <c r="AH94" s="532"/>
      <c r="AI94" s="531"/>
      <c r="AJ94" s="532"/>
      <c r="AK94" s="532"/>
      <c r="AL94" s="532"/>
      <c r="AM94" s="533"/>
      <c r="AN94" s="537"/>
      <c r="AO94" s="538"/>
      <c r="AP94" s="538"/>
      <c r="AQ94" s="539"/>
      <c r="AR94" s="463"/>
    </row>
    <row r="95" spans="1:44" ht="12.75">
      <c r="A95" s="449"/>
      <c r="B95" s="470"/>
      <c r="C95" s="471"/>
      <c r="D95" s="465" t="s">
        <v>232</v>
      </c>
      <c r="E95" s="425"/>
      <c r="F95" s="452">
        <v>40087</v>
      </c>
      <c r="G95" s="452">
        <v>40330</v>
      </c>
      <c r="H95" s="530"/>
      <c r="I95" s="531"/>
      <c r="J95" s="532"/>
      <c r="K95" s="532"/>
      <c r="L95" s="532"/>
      <c r="M95" s="532"/>
      <c r="N95" s="533"/>
      <c r="O95" s="532"/>
      <c r="P95" s="534"/>
      <c r="Q95" s="535"/>
      <c r="R95" s="536"/>
      <c r="S95" s="532"/>
      <c r="T95" s="534"/>
      <c r="U95" s="534"/>
      <c r="V95" s="535">
        <v>4</v>
      </c>
      <c r="W95" s="533"/>
      <c r="X95" s="536"/>
      <c r="Y95" s="532"/>
      <c r="Z95" s="532"/>
      <c r="AA95" s="532"/>
      <c r="AB95" s="533"/>
      <c r="AC95" s="534"/>
      <c r="AD95" s="534"/>
      <c r="AE95" s="535"/>
      <c r="AF95" s="531"/>
      <c r="AG95" s="532"/>
      <c r="AH95" s="532"/>
      <c r="AI95" s="531"/>
      <c r="AJ95" s="532"/>
      <c r="AK95" s="532"/>
      <c r="AL95" s="532"/>
      <c r="AM95" s="533"/>
      <c r="AN95" s="537"/>
      <c r="AO95" s="538"/>
      <c r="AP95" s="538"/>
      <c r="AQ95" s="539"/>
      <c r="AR95" s="463"/>
    </row>
    <row r="96" spans="1:44" ht="12.75">
      <c r="A96" s="449"/>
      <c r="B96" s="470"/>
      <c r="C96" s="471"/>
      <c r="D96" s="468" t="s">
        <v>282</v>
      </c>
      <c r="E96" s="425"/>
      <c r="F96" s="452">
        <v>40087</v>
      </c>
      <c r="G96" s="452">
        <v>40330</v>
      </c>
      <c r="H96" s="530"/>
      <c r="I96" s="531"/>
      <c r="J96" s="532"/>
      <c r="K96" s="532"/>
      <c r="L96" s="532"/>
      <c r="M96" s="532"/>
      <c r="N96" s="533"/>
      <c r="O96" s="532"/>
      <c r="P96" s="534"/>
      <c r="Q96" s="535"/>
      <c r="R96" s="536"/>
      <c r="S96" s="532"/>
      <c r="T96" s="534"/>
      <c r="U96" s="534"/>
      <c r="V96" s="535"/>
      <c r="W96" s="533"/>
      <c r="X96" s="536"/>
      <c r="Y96" s="532"/>
      <c r="Z96" s="532">
        <v>200</v>
      </c>
      <c r="AA96" s="532"/>
      <c r="AB96" s="533"/>
      <c r="AC96" s="534"/>
      <c r="AD96" s="534"/>
      <c r="AE96" s="535"/>
      <c r="AF96" s="531"/>
      <c r="AG96" s="532"/>
      <c r="AH96" s="532"/>
      <c r="AI96" s="531"/>
      <c r="AJ96" s="532"/>
      <c r="AK96" s="532"/>
      <c r="AL96" s="532"/>
      <c r="AM96" s="533"/>
      <c r="AN96" s="537"/>
      <c r="AO96" s="538"/>
      <c r="AP96" s="538"/>
      <c r="AQ96" s="539"/>
      <c r="AR96" s="463"/>
    </row>
    <row r="97" spans="1:44" ht="12.75">
      <c r="A97" s="449"/>
      <c r="B97" s="470"/>
      <c r="C97" s="471"/>
      <c r="D97" s="468"/>
      <c r="E97" s="425"/>
      <c r="F97" s="540"/>
      <c r="G97" s="540"/>
      <c r="H97" s="530"/>
      <c r="I97" s="531"/>
      <c r="J97" s="532"/>
      <c r="K97" s="532"/>
      <c r="L97" s="532"/>
      <c r="M97" s="532"/>
      <c r="N97" s="533"/>
      <c r="O97" s="532"/>
      <c r="P97" s="534"/>
      <c r="Q97" s="535"/>
      <c r="R97" s="536"/>
      <c r="S97" s="532"/>
      <c r="T97" s="534"/>
      <c r="U97" s="534"/>
      <c r="V97" s="535"/>
      <c r="W97" s="533"/>
      <c r="X97" s="536"/>
      <c r="Y97" s="532"/>
      <c r="Z97" s="532"/>
      <c r="AA97" s="532"/>
      <c r="AB97" s="533"/>
      <c r="AC97" s="534"/>
      <c r="AD97" s="534"/>
      <c r="AE97" s="535"/>
      <c r="AF97" s="531"/>
      <c r="AG97" s="532"/>
      <c r="AH97" s="532"/>
      <c r="AI97" s="531"/>
      <c r="AJ97" s="532"/>
      <c r="AK97" s="532"/>
      <c r="AL97" s="532"/>
      <c r="AM97" s="533"/>
      <c r="AN97" s="537"/>
      <c r="AO97" s="538"/>
      <c r="AP97" s="538"/>
      <c r="AQ97" s="539"/>
      <c r="AR97" s="463"/>
    </row>
    <row r="98" spans="1:44" ht="12.75">
      <c r="A98" s="449"/>
      <c r="B98" s="470"/>
      <c r="C98" s="471"/>
      <c r="D98" s="451" t="s">
        <v>233</v>
      </c>
      <c r="E98" s="425"/>
      <c r="F98" s="452">
        <v>40330</v>
      </c>
      <c r="G98" s="452">
        <v>40483</v>
      </c>
      <c r="H98" s="530"/>
      <c r="I98" s="531"/>
      <c r="J98" s="532"/>
      <c r="K98" s="532"/>
      <c r="L98" s="532"/>
      <c r="M98" s="532"/>
      <c r="N98" s="533"/>
      <c r="O98" s="532"/>
      <c r="P98" s="534"/>
      <c r="Q98" s="535"/>
      <c r="R98" s="536"/>
      <c r="S98" s="532"/>
      <c r="T98" s="534"/>
      <c r="U98" s="534"/>
      <c r="V98" s="535"/>
      <c r="W98" s="533"/>
      <c r="X98" s="536"/>
      <c r="Y98" s="532"/>
      <c r="Z98" s="532"/>
      <c r="AA98" s="532"/>
      <c r="AB98" s="533"/>
      <c r="AC98" s="534"/>
      <c r="AD98" s="534"/>
      <c r="AE98" s="535"/>
      <c r="AF98" s="531"/>
      <c r="AG98" s="532"/>
      <c r="AH98" s="532"/>
      <c r="AI98" s="531"/>
      <c r="AJ98" s="532"/>
      <c r="AK98" s="532"/>
      <c r="AL98" s="532"/>
      <c r="AM98" s="533"/>
      <c r="AN98" s="537"/>
      <c r="AO98" s="538"/>
      <c r="AP98" s="538"/>
      <c r="AQ98" s="539"/>
      <c r="AR98" s="463"/>
    </row>
    <row r="99" spans="1:44" ht="12.75">
      <c r="A99" s="449"/>
      <c r="B99" s="470"/>
      <c r="C99" s="471"/>
      <c r="D99" s="465" t="s">
        <v>277</v>
      </c>
      <c r="E99" s="425"/>
      <c r="F99" s="452">
        <v>40330</v>
      </c>
      <c r="G99" s="452">
        <v>40483</v>
      </c>
      <c r="H99" s="530"/>
      <c r="I99" s="531"/>
      <c r="J99" s="532"/>
      <c r="K99" s="532"/>
      <c r="L99" s="532"/>
      <c r="M99" s="532"/>
      <c r="N99" s="533"/>
      <c r="O99" s="532"/>
      <c r="P99" s="534"/>
      <c r="Q99" s="535"/>
      <c r="R99" s="536"/>
      <c r="S99" s="532"/>
      <c r="T99" s="534"/>
      <c r="U99" s="534"/>
      <c r="V99" s="535"/>
      <c r="W99" s="533"/>
      <c r="X99" s="536"/>
      <c r="Y99" s="532"/>
      <c r="Z99" s="532"/>
      <c r="AA99" s="532"/>
      <c r="AB99" s="533"/>
      <c r="AC99" s="534"/>
      <c r="AD99" s="534"/>
      <c r="AE99" s="535"/>
      <c r="AF99" s="531"/>
      <c r="AG99" s="532"/>
      <c r="AH99" s="532"/>
      <c r="AI99" s="531"/>
      <c r="AJ99" s="532"/>
      <c r="AK99" s="532"/>
      <c r="AL99" s="532"/>
      <c r="AM99" s="533"/>
      <c r="AN99" s="537"/>
      <c r="AO99" s="538"/>
      <c r="AP99" s="538"/>
      <c r="AQ99" s="539"/>
      <c r="AR99" s="463"/>
    </row>
    <row r="100" spans="1:44" ht="12.75">
      <c r="A100" s="449"/>
      <c r="B100" s="470"/>
      <c r="C100" s="471"/>
      <c r="D100" s="543" t="s">
        <v>278</v>
      </c>
      <c r="E100" s="425"/>
      <c r="F100" s="452">
        <v>40330</v>
      </c>
      <c r="G100" s="452">
        <v>40483</v>
      </c>
      <c r="H100" s="530"/>
      <c r="I100" s="531"/>
      <c r="J100" s="532"/>
      <c r="K100" s="532">
        <v>120</v>
      </c>
      <c r="L100" s="532"/>
      <c r="M100" s="532"/>
      <c r="N100" s="533"/>
      <c r="O100" s="532"/>
      <c r="P100" s="534"/>
      <c r="Q100" s="535"/>
      <c r="R100" s="536"/>
      <c r="S100" s="532"/>
      <c r="T100" s="534"/>
      <c r="U100" s="534"/>
      <c r="V100" s="535"/>
      <c r="W100" s="533"/>
      <c r="X100" s="536"/>
      <c r="Y100" s="532"/>
      <c r="Z100" s="532"/>
      <c r="AA100" s="532"/>
      <c r="AB100" s="533"/>
      <c r="AC100" s="534"/>
      <c r="AD100" s="534"/>
      <c r="AE100" s="535"/>
      <c r="AF100" s="531"/>
      <c r="AG100" s="532"/>
      <c r="AH100" s="532"/>
      <c r="AI100" s="531"/>
      <c r="AJ100" s="532"/>
      <c r="AK100" s="532"/>
      <c r="AL100" s="532"/>
      <c r="AM100" s="533"/>
      <c r="AN100" s="537"/>
      <c r="AO100" s="538"/>
      <c r="AP100" s="538"/>
      <c r="AQ100" s="539"/>
      <c r="AR100" s="463"/>
    </row>
    <row r="101" spans="1:44" ht="12.75">
      <c r="A101" s="449"/>
      <c r="B101" s="470"/>
      <c r="C101" s="471"/>
      <c r="D101" s="543" t="s">
        <v>279</v>
      </c>
      <c r="E101" s="425"/>
      <c r="F101" s="452">
        <v>40330</v>
      </c>
      <c r="G101" s="452">
        <v>40483</v>
      </c>
      <c r="H101" s="530"/>
      <c r="I101" s="531"/>
      <c r="J101" s="532">
        <v>40</v>
      </c>
      <c r="K101" s="532"/>
      <c r="L101" s="532"/>
      <c r="M101" s="532"/>
      <c r="N101" s="533"/>
      <c r="O101" s="532"/>
      <c r="P101" s="534"/>
      <c r="Q101" s="535"/>
      <c r="R101" s="536"/>
      <c r="S101" s="532"/>
      <c r="T101" s="534"/>
      <c r="U101" s="534"/>
      <c r="V101" s="535"/>
      <c r="W101" s="533"/>
      <c r="X101" s="536"/>
      <c r="Y101" s="532"/>
      <c r="Z101" s="532"/>
      <c r="AA101" s="532"/>
      <c r="AB101" s="533"/>
      <c r="AC101" s="534"/>
      <c r="AD101" s="534"/>
      <c r="AE101" s="535"/>
      <c r="AF101" s="531"/>
      <c r="AG101" s="532"/>
      <c r="AH101" s="532"/>
      <c r="AI101" s="531"/>
      <c r="AJ101" s="532"/>
      <c r="AK101" s="532"/>
      <c r="AL101" s="532"/>
      <c r="AM101" s="533"/>
      <c r="AN101" s="537"/>
      <c r="AO101" s="538"/>
      <c r="AP101" s="538"/>
      <c r="AQ101" s="539"/>
      <c r="AR101" s="463"/>
    </row>
    <row r="102" spans="1:44" ht="12.75">
      <c r="A102" s="449"/>
      <c r="B102" s="470"/>
      <c r="C102" s="471"/>
      <c r="D102" s="543" t="s">
        <v>280</v>
      </c>
      <c r="E102" s="425"/>
      <c r="F102" s="452">
        <v>40330</v>
      </c>
      <c r="G102" s="452">
        <v>40483</v>
      </c>
      <c r="H102" s="530"/>
      <c r="I102" s="531"/>
      <c r="J102" s="532">
        <v>40</v>
      </c>
      <c r="K102" s="532"/>
      <c r="L102" s="532"/>
      <c r="M102" s="532"/>
      <c r="N102" s="533"/>
      <c r="O102" s="532"/>
      <c r="P102" s="534"/>
      <c r="Q102" s="535"/>
      <c r="R102" s="536"/>
      <c r="S102" s="532"/>
      <c r="T102" s="534"/>
      <c r="U102" s="534"/>
      <c r="V102" s="535"/>
      <c r="W102" s="533"/>
      <c r="X102" s="536"/>
      <c r="Y102" s="532"/>
      <c r="Z102" s="532"/>
      <c r="AA102" s="532"/>
      <c r="AB102" s="533"/>
      <c r="AC102" s="534"/>
      <c r="AD102" s="534"/>
      <c r="AE102" s="535"/>
      <c r="AF102" s="531"/>
      <c r="AG102" s="532"/>
      <c r="AH102" s="532"/>
      <c r="AI102" s="531"/>
      <c r="AJ102" s="532"/>
      <c r="AK102" s="532"/>
      <c r="AL102" s="532"/>
      <c r="AM102" s="533"/>
      <c r="AN102" s="537"/>
      <c r="AO102" s="538"/>
      <c r="AP102" s="538"/>
      <c r="AQ102" s="539"/>
      <c r="AR102" s="463"/>
    </row>
    <row r="103" spans="1:44" ht="12.75">
      <c r="A103" s="449"/>
      <c r="B103" s="470"/>
      <c r="C103" s="471"/>
      <c r="D103" s="468" t="s">
        <v>281</v>
      </c>
      <c r="E103" s="425"/>
      <c r="F103" s="452">
        <v>40330</v>
      </c>
      <c r="G103" s="452">
        <v>40483</v>
      </c>
      <c r="H103" s="530"/>
      <c r="I103" s="531"/>
      <c r="J103" s="532">
        <v>40</v>
      </c>
      <c r="K103" s="532"/>
      <c r="L103" s="532"/>
      <c r="M103" s="532"/>
      <c r="N103" s="533"/>
      <c r="O103" s="532"/>
      <c r="P103" s="534"/>
      <c r="Q103" s="535"/>
      <c r="R103" s="536"/>
      <c r="S103" s="532"/>
      <c r="T103" s="534"/>
      <c r="U103" s="534"/>
      <c r="V103" s="535"/>
      <c r="W103" s="533"/>
      <c r="X103" s="536"/>
      <c r="Y103" s="532"/>
      <c r="Z103" s="532"/>
      <c r="AA103" s="532"/>
      <c r="AB103" s="533"/>
      <c r="AC103" s="534"/>
      <c r="AD103" s="534"/>
      <c r="AE103" s="535"/>
      <c r="AF103" s="531"/>
      <c r="AG103" s="532"/>
      <c r="AH103" s="532"/>
      <c r="AI103" s="531"/>
      <c r="AJ103" s="532"/>
      <c r="AK103" s="532"/>
      <c r="AL103" s="532"/>
      <c r="AM103" s="533"/>
      <c r="AN103" s="537"/>
      <c r="AO103" s="538"/>
      <c r="AP103" s="538"/>
      <c r="AQ103" s="539"/>
      <c r="AR103" s="463"/>
    </row>
    <row r="104" spans="1:44" ht="12.75">
      <c r="A104" s="449"/>
      <c r="B104" s="470"/>
      <c r="C104" s="471"/>
      <c r="D104" s="465" t="s">
        <v>232</v>
      </c>
      <c r="E104" s="425"/>
      <c r="F104" s="452">
        <v>40330</v>
      </c>
      <c r="G104" s="452">
        <v>40483</v>
      </c>
      <c r="H104" s="530"/>
      <c r="I104" s="531"/>
      <c r="J104" s="532"/>
      <c r="K104" s="532"/>
      <c r="L104" s="532"/>
      <c r="M104" s="532"/>
      <c r="N104" s="533"/>
      <c r="O104" s="532"/>
      <c r="P104" s="534"/>
      <c r="Q104" s="535"/>
      <c r="R104" s="536"/>
      <c r="S104" s="532"/>
      <c r="T104" s="534"/>
      <c r="U104" s="534"/>
      <c r="V104" s="535">
        <v>4</v>
      </c>
      <c r="W104" s="533"/>
      <c r="X104" s="536"/>
      <c r="Y104" s="532"/>
      <c r="Z104" s="532"/>
      <c r="AA104" s="532"/>
      <c r="AB104" s="533"/>
      <c r="AC104" s="534"/>
      <c r="AD104" s="534"/>
      <c r="AE104" s="535"/>
      <c r="AF104" s="531"/>
      <c r="AG104" s="532"/>
      <c r="AH104" s="532"/>
      <c r="AI104" s="531"/>
      <c r="AJ104" s="532"/>
      <c r="AK104" s="532"/>
      <c r="AL104" s="532"/>
      <c r="AM104" s="533"/>
      <c r="AN104" s="537"/>
      <c r="AO104" s="538"/>
      <c r="AP104" s="538"/>
      <c r="AQ104" s="539"/>
      <c r="AR104" s="463"/>
    </row>
    <row r="105" spans="1:44" ht="12.75">
      <c r="A105" s="449"/>
      <c r="B105" s="470"/>
      <c r="C105" s="471"/>
      <c r="D105" s="468" t="s">
        <v>283</v>
      </c>
      <c r="E105" s="425"/>
      <c r="F105" s="452">
        <v>40330</v>
      </c>
      <c r="G105" s="452">
        <v>40483</v>
      </c>
      <c r="H105" s="530"/>
      <c r="I105" s="531"/>
      <c r="J105" s="532"/>
      <c r="K105" s="532"/>
      <c r="L105" s="532"/>
      <c r="M105" s="532"/>
      <c r="N105" s="533"/>
      <c r="O105" s="532"/>
      <c r="P105" s="534"/>
      <c r="Q105" s="535"/>
      <c r="R105" s="536"/>
      <c r="S105" s="532"/>
      <c r="T105" s="534"/>
      <c r="U105" s="534"/>
      <c r="V105" s="535"/>
      <c r="W105" s="533"/>
      <c r="X105" s="536"/>
      <c r="Y105" s="532"/>
      <c r="Z105" s="532">
        <v>850</v>
      </c>
      <c r="AA105" s="532"/>
      <c r="AB105" s="533"/>
      <c r="AC105" s="534"/>
      <c r="AD105" s="534"/>
      <c r="AE105" s="535"/>
      <c r="AF105" s="531"/>
      <c r="AG105" s="532"/>
      <c r="AH105" s="532"/>
      <c r="AI105" s="531"/>
      <c r="AJ105" s="532"/>
      <c r="AK105" s="532"/>
      <c r="AL105" s="532"/>
      <c r="AM105" s="533"/>
      <c r="AN105" s="537"/>
      <c r="AO105" s="538"/>
      <c r="AP105" s="538"/>
      <c r="AQ105" s="539"/>
      <c r="AR105" s="463">
        <f>SUM(AN105:AQ105)</f>
        <v>0</v>
      </c>
    </row>
    <row r="106" spans="1:44" ht="12.75">
      <c r="A106" s="449"/>
      <c r="B106" s="470"/>
      <c r="C106" s="471"/>
      <c r="D106" s="468"/>
      <c r="E106" s="425"/>
      <c r="F106" s="540"/>
      <c r="G106" s="540"/>
      <c r="H106" s="530"/>
      <c r="I106" s="531"/>
      <c r="J106" s="532"/>
      <c r="K106" s="532"/>
      <c r="L106" s="532"/>
      <c r="M106" s="532"/>
      <c r="N106" s="533"/>
      <c r="O106" s="532"/>
      <c r="P106" s="534"/>
      <c r="Q106" s="535"/>
      <c r="R106" s="536"/>
      <c r="S106" s="532"/>
      <c r="T106" s="534"/>
      <c r="U106" s="534"/>
      <c r="V106" s="535"/>
      <c r="W106" s="533"/>
      <c r="X106" s="536"/>
      <c r="Y106" s="532"/>
      <c r="Z106" s="532"/>
      <c r="AA106" s="532"/>
      <c r="AB106" s="533"/>
      <c r="AC106" s="534"/>
      <c r="AD106" s="534"/>
      <c r="AE106" s="535"/>
      <c r="AF106" s="531"/>
      <c r="AG106" s="532"/>
      <c r="AH106" s="532"/>
      <c r="AI106" s="531"/>
      <c r="AJ106" s="532"/>
      <c r="AK106" s="532"/>
      <c r="AL106" s="532"/>
      <c r="AM106" s="533"/>
      <c r="AN106" s="537"/>
      <c r="AO106" s="538"/>
      <c r="AP106" s="538"/>
      <c r="AQ106" s="539"/>
      <c r="AR106" s="463"/>
    </row>
    <row r="107" spans="1:44" ht="12.75">
      <c r="A107" s="449"/>
      <c r="B107" s="470"/>
      <c r="C107" s="471"/>
      <c r="D107" s="451" t="s">
        <v>284</v>
      </c>
      <c r="E107" s="425"/>
      <c r="F107" s="540"/>
      <c r="G107" s="540"/>
      <c r="H107" s="530"/>
      <c r="I107" s="531"/>
      <c r="J107" s="532"/>
      <c r="K107" s="532"/>
      <c r="L107" s="532"/>
      <c r="M107" s="532"/>
      <c r="N107" s="533"/>
      <c r="O107" s="532"/>
      <c r="P107" s="534"/>
      <c r="Q107" s="535"/>
      <c r="R107" s="536"/>
      <c r="S107" s="532"/>
      <c r="T107" s="534"/>
      <c r="U107" s="534"/>
      <c r="V107" s="535"/>
      <c r="W107" s="533"/>
      <c r="X107" s="536"/>
      <c r="Y107" s="532"/>
      <c r="Z107" s="532"/>
      <c r="AA107" s="532"/>
      <c r="AB107" s="533"/>
      <c r="AC107" s="534"/>
      <c r="AD107" s="534"/>
      <c r="AE107" s="535"/>
      <c r="AF107" s="531"/>
      <c r="AG107" s="532"/>
      <c r="AH107" s="532"/>
      <c r="AI107" s="531"/>
      <c r="AJ107" s="532"/>
      <c r="AK107" s="532"/>
      <c r="AL107" s="532"/>
      <c r="AM107" s="533"/>
      <c r="AN107" s="537"/>
      <c r="AO107" s="538"/>
      <c r="AP107" s="538"/>
      <c r="AQ107" s="539"/>
      <c r="AR107" s="463">
        <f>SUM(AN107:AQ107)</f>
        <v>0</v>
      </c>
    </row>
    <row r="108" spans="1:44" ht="12.75">
      <c r="A108" s="449"/>
      <c r="B108" s="470"/>
      <c r="C108" s="471"/>
      <c r="D108" s="544" t="s">
        <v>248</v>
      </c>
      <c r="E108" s="425"/>
      <c r="F108" s="540"/>
      <c r="G108" s="540"/>
      <c r="H108" s="530">
        <v>1</v>
      </c>
      <c r="I108" s="531"/>
      <c r="J108" s="532"/>
      <c r="K108" s="532"/>
      <c r="L108" s="532"/>
      <c r="M108" s="532"/>
      <c r="N108" s="533"/>
      <c r="O108" s="532"/>
      <c r="P108" s="534"/>
      <c r="Q108" s="535"/>
      <c r="R108" s="536"/>
      <c r="S108" s="532"/>
      <c r="T108" s="534"/>
      <c r="U108" s="534"/>
      <c r="V108" s="535"/>
      <c r="W108" s="533"/>
      <c r="X108" s="536"/>
      <c r="Y108" s="532"/>
      <c r="Z108" s="532"/>
      <c r="AA108" s="532"/>
      <c r="AB108" s="533"/>
      <c r="AC108" s="534"/>
      <c r="AD108" s="534"/>
      <c r="AE108" s="535"/>
      <c r="AF108" s="531"/>
      <c r="AG108" s="532"/>
      <c r="AH108" s="532"/>
      <c r="AI108" s="531"/>
      <c r="AJ108" s="532"/>
      <c r="AK108" s="532"/>
      <c r="AL108" s="532"/>
      <c r="AM108" s="533"/>
      <c r="AN108" s="537"/>
      <c r="AO108" s="538"/>
      <c r="AP108" s="538"/>
      <c r="AQ108" s="539"/>
      <c r="AR108" s="463"/>
    </row>
    <row r="109" spans="1:44" ht="12.75">
      <c r="A109" s="449"/>
      <c r="B109" s="470"/>
      <c r="C109" s="471"/>
      <c r="D109" s="465" t="s">
        <v>285</v>
      </c>
      <c r="E109" s="425"/>
      <c r="F109" s="540"/>
      <c r="G109" s="540"/>
      <c r="H109" s="530">
        <v>6</v>
      </c>
      <c r="I109" s="531"/>
      <c r="J109" s="532"/>
      <c r="K109" s="532"/>
      <c r="L109" s="532"/>
      <c r="M109" s="532"/>
      <c r="N109" s="533"/>
      <c r="O109" s="532"/>
      <c r="P109" s="534"/>
      <c r="Q109" s="535"/>
      <c r="R109" s="536"/>
      <c r="S109" s="532"/>
      <c r="T109" s="534"/>
      <c r="U109" s="534"/>
      <c r="V109" s="535"/>
      <c r="W109" s="533"/>
      <c r="X109" s="536"/>
      <c r="Y109" s="532"/>
      <c r="Z109" s="532"/>
      <c r="AA109" s="532"/>
      <c r="AB109" s="533"/>
      <c r="AC109" s="534"/>
      <c r="AD109" s="534"/>
      <c r="AE109" s="535"/>
      <c r="AF109" s="531"/>
      <c r="AG109" s="532"/>
      <c r="AH109" s="532"/>
      <c r="AI109" s="531"/>
      <c r="AJ109" s="532"/>
      <c r="AK109" s="532"/>
      <c r="AL109" s="532"/>
      <c r="AM109" s="533"/>
      <c r="AN109" s="537"/>
      <c r="AO109" s="538"/>
      <c r="AP109" s="538"/>
      <c r="AQ109" s="539"/>
      <c r="AR109" s="463"/>
    </row>
    <row r="110" spans="1:44" ht="12.75">
      <c r="A110" s="449"/>
      <c r="B110" s="470"/>
      <c r="C110" s="471"/>
      <c r="D110" s="468" t="s">
        <v>286</v>
      </c>
      <c r="E110" s="425"/>
      <c r="F110" s="540"/>
      <c r="G110" s="540"/>
      <c r="H110" s="530">
        <v>18</v>
      </c>
      <c r="I110" s="531"/>
      <c r="J110" s="532"/>
      <c r="K110" s="532"/>
      <c r="L110" s="532"/>
      <c r="M110" s="532"/>
      <c r="N110" s="533"/>
      <c r="O110" s="532"/>
      <c r="P110" s="534"/>
      <c r="Q110" s="535"/>
      <c r="R110" s="536"/>
      <c r="S110" s="532"/>
      <c r="T110" s="534"/>
      <c r="U110" s="534"/>
      <c r="V110" s="535"/>
      <c r="W110" s="533"/>
      <c r="X110" s="536"/>
      <c r="Y110" s="532"/>
      <c r="Z110" s="532"/>
      <c r="AA110" s="532"/>
      <c r="AB110" s="533"/>
      <c r="AC110" s="534"/>
      <c r="AD110" s="534"/>
      <c r="AE110" s="535"/>
      <c r="AF110" s="531"/>
      <c r="AG110" s="532"/>
      <c r="AH110" s="532"/>
      <c r="AI110" s="531"/>
      <c r="AJ110" s="532"/>
      <c r="AK110" s="532"/>
      <c r="AL110" s="532"/>
      <c r="AM110" s="533"/>
      <c r="AN110" s="537"/>
      <c r="AO110" s="538">
        <v>335</v>
      </c>
      <c r="AP110" s="538">
        <v>3</v>
      </c>
      <c r="AQ110" s="539"/>
      <c r="AR110" s="463">
        <f aca="true" t="shared" si="3" ref="AR110:AR115">SUM(AN110:AQ110)</f>
        <v>338</v>
      </c>
    </row>
    <row r="111" spans="1:44" ht="12.75">
      <c r="A111" s="449"/>
      <c r="B111" s="470"/>
      <c r="C111" s="471"/>
      <c r="D111" s="468" t="s">
        <v>287</v>
      </c>
      <c r="E111" s="425"/>
      <c r="F111" s="540"/>
      <c r="G111" s="540"/>
      <c r="H111" s="530"/>
      <c r="I111" s="531"/>
      <c r="J111" s="532"/>
      <c r="K111" s="532"/>
      <c r="L111" s="532"/>
      <c r="M111" s="532"/>
      <c r="N111" s="533"/>
      <c r="O111" s="532"/>
      <c r="P111" s="534"/>
      <c r="Q111" s="535"/>
      <c r="R111" s="536">
        <v>8</v>
      </c>
      <c r="S111" s="532"/>
      <c r="T111" s="534"/>
      <c r="U111" s="534"/>
      <c r="V111" s="535"/>
      <c r="W111" s="533"/>
      <c r="X111" s="536"/>
      <c r="Y111" s="532"/>
      <c r="Z111" s="532"/>
      <c r="AA111" s="532"/>
      <c r="AB111" s="533"/>
      <c r="AC111" s="534"/>
      <c r="AD111" s="534"/>
      <c r="AE111" s="535"/>
      <c r="AF111" s="531"/>
      <c r="AG111" s="532"/>
      <c r="AH111" s="532"/>
      <c r="AI111" s="531"/>
      <c r="AJ111" s="532"/>
      <c r="AK111" s="532"/>
      <c r="AL111" s="532"/>
      <c r="AM111" s="533"/>
      <c r="AN111" s="537"/>
      <c r="AO111" s="538"/>
      <c r="AP111" s="538">
        <v>2</v>
      </c>
      <c r="AQ111" s="539"/>
      <c r="AR111" s="463">
        <f t="shared" si="3"/>
        <v>2</v>
      </c>
    </row>
    <row r="112" spans="1:44" ht="12.75">
      <c r="A112" s="449"/>
      <c r="B112" s="470"/>
      <c r="C112" s="471"/>
      <c r="D112" s="545" t="s">
        <v>288</v>
      </c>
      <c r="E112" s="425"/>
      <c r="F112" s="540"/>
      <c r="G112" s="540"/>
      <c r="H112" s="530"/>
      <c r="I112" s="531"/>
      <c r="J112" s="532"/>
      <c r="K112" s="532"/>
      <c r="L112" s="532"/>
      <c r="M112" s="532"/>
      <c r="N112" s="533"/>
      <c r="O112" s="532"/>
      <c r="P112" s="534"/>
      <c r="Q112" s="535"/>
      <c r="R112" s="536"/>
      <c r="S112" s="532"/>
      <c r="T112" s="534"/>
      <c r="U112" s="534"/>
      <c r="V112" s="535"/>
      <c r="W112" s="533"/>
      <c r="X112" s="536"/>
      <c r="Y112" s="532"/>
      <c r="Z112" s="532"/>
      <c r="AA112" s="532"/>
      <c r="AB112" s="533"/>
      <c r="AC112" s="534"/>
      <c r="AD112" s="534"/>
      <c r="AE112" s="535"/>
      <c r="AF112" s="531"/>
      <c r="AG112" s="532"/>
      <c r="AH112" s="532"/>
      <c r="AI112" s="531"/>
      <c r="AJ112" s="532"/>
      <c r="AK112" s="532"/>
      <c r="AL112" s="532"/>
      <c r="AM112" s="533"/>
      <c r="AN112" s="537"/>
      <c r="AO112" s="538"/>
      <c r="AP112" s="538"/>
      <c r="AQ112" s="539"/>
      <c r="AR112" s="463">
        <f t="shared" si="3"/>
        <v>0</v>
      </c>
    </row>
    <row r="113" spans="1:44" ht="13.5" thickBot="1">
      <c r="A113" s="449"/>
      <c r="B113" s="470"/>
      <c r="C113" s="471"/>
      <c r="D113" s="465"/>
      <c r="E113" s="425"/>
      <c r="F113" s="540"/>
      <c r="G113" s="540"/>
      <c r="H113" s="530"/>
      <c r="I113" s="531"/>
      <c r="J113" s="532"/>
      <c r="K113" s="532"/>
      <c r="L113" s="532"/>
      <c r="M113" s="532"/>
      <c r="N113" s="533"/>
      <c r="O113" s="532"/>
      <c r="P113" s="534"/>
      <c r="Q113" s="535"/>
      <c r="R113" s="536"/>
      <c r="S113" s="532"/>
      <c r="T113" s="534"/>
      <c r="U113" s="534"/>
      <c r="V113" s="535"/>
      <c r="W113" s="533"/>
      <c r="X113" s="536"/>
      <c r="Y113" s="532"/>
      <c r="Z113" s="532"/>
      <c r="AA113" s="532"/>
      <c r="AB113" s="533"/>
      <c r="AC113" s="534"/>
      <c r="AD113" s="534"/>
      <c r="AE113" s="535"/>
      <c r="AF113" s="531"/>
      <c r="AG113" s="532"/>
      <c r="AH113" s="532"/>
      <c r="AI113" s="531"/>
      <c r="AJ113" s="532"/>
      <c r="AK113" s="532"/>
      <c r="AL113" s="532"/>
      <c r="AM113" s="533"/>
      <c r="AN113" s="537"/>
      <c r="AO113" s="538"/>
      <c r="AP113" s="538"/>
      <c r="AQ113" s="539"/>
      <c r="AR113" s="463">
        <f t="shared" si="3"/>
        <v>0</v>
      </c>
    </row>
    <row r="114" spans="1:44" ht="12.75">
      <c r="A114" s="433">
        <v>1170</v>
      </c>
      <c r="B114" s="469" t="s">
        <v>222</v>
      </c>
      <c r="C114" s="435">
        <v>1202</v>
      </c>
      <c r="D114" s="541" t="s">
        <v>289</v>
      </c>
      <c r="E114" s="542" t="s">
        <v>276</v>
      </c>
      <c r="F114" s="515"/>
      <c r="G114" s="515"/>
      <c r="H114" s="516"/>
      <c r="I114" s="517"/>
      <c r="J114" s="518"/>
      <c r="K114" s="518"/>
      <c r="L114" s="518"/>
      <c r="M114" s="518"/>
      <c r="N114" s="519"/>
      <c r="O114" s="518"/>
      <c r="P114" s="520"/>
      <c r="Q114" s="521"/>
      <c r="R114" s="522"/>
      <c r="S114" s="518"/>
      <c r="T114" s="520"/>
      <c r="U114" s="520"/>
      <c r="V114" s="521"/>
      <c r="W114" s="519"/>
      <c r="X114" s="522"/>
      <c r="Y114" s="518"/>
      <c r="Z114" s="518"/>
      <c r="AA114" s="518"/>
      <c r="AB114" s="519"/>
      <c r="AC114" s="520"/>
      <c r="AD114" s="520"/>
      <c r="AE114" s="521"/>
      <c r="AF114" s="517"/>
      <c r="AG114" s="518"/>
      <c r="AH114" s="518"/>
      <c r="AI114" s="517"/>
      <c r="AJ114" s="518"/>
      <c r="AK114" s="518"/>
      <c r="AL114" s="518"/>
      <c r="AM114" s="519"/>
      <c r="AN114" s="523"/>
      <c r="AO114" s="524"/>
      <c r="AP114" s="524"/>
      <c r="AQ114" s="525"/>
      <c r="AR114" s="494">
        <f t="shared" si="3"/>
        <v>0</v>
      </c>
    </row>
    <row r="115" spans="1:44" ht="12.75">
      <c r="A115" s="449"/>
      <c r="B115" s="470"/>
      <c r="C115" s="471"/>
      <c r="D115" s="451" t="s">
        <v>225</v>
      </c>
      <c r="E115" s="425"/>
      <c r="F115" s="452">
        <v>40087</v>
      </c>
      <c r="G115" s="452">
        <v>40330</v>
      </c>
      <c r="H115" s="530"/>
      <c r="I115" s="531"/>
      <c r="J115" s="532"/>
      <c r="K115" s="532"/>
      <c r="L115" s="532"/>
      <c r="M115" s="532"/>
      <c r="N115" s="533"/>
      <c r="O115" s="532"/>
      <c r="P115" s="534"/>
      <c r="Q115" s="535"/>
      <c r="R115" s="536"/>
      <c r="S115" s="532"/>
      <c r="T115" s="534"/>
      <c r="U115" s="534"/>
      <c r="V115" s="535"/>
      <c r="W115" s="533"/>
      <c r="X115" s="536"/>
      <c r="Y115" s="532"/>
      <c r="Z115" s="532"/>
      <c r="AA115" s="532"/>
      <c r="AB115" s="533"/>
      <c r="AC115" s="534"/>
      <c r="AD115" s="534"/>
      <c r="AE115" s="535"/>
      <c r="AF115" s="531"/>
      <c r="AG115" s="532"/>
      <c r="AH115" s="532"/>
      <c r="AI115" s="531"/>
      <c r="AJ115" s="532"/>
      <c r="AK115" s="532"/>
      <c r="AL115" s="532"/>
      <c r="AM115" s="533"/>
      <c r="AN115" s="537"/>
      <c r="AO115" s="538"/>
      <c r="AP115" s="538"/>
      <c r="AQ115" s="539"/>
      <c r="AR115" s="463">
        <f t="shared" si="3"/>
        <v>0</v>
      </c>
    </row>
    <row r="116" spans="1:44" ht="12.75">
      <c r="A116" s="449"/>
      <c r="B116" s="470"/>
      <c r="C116" s="471"/>
      <c r="D116" s="543" t="s">
        <v>290</v>
      </c>
      <c r="E116" s="425"/>
      <c r="F116" s="452">
        <v>40087</v>
      </c>
      <c r="G116" s="452">
        <v>40330</v>
      </c>
      <c r="H116" s="530"/>
      <c r="I116" s="531"/>
      <c r="J116" s="532">
        <v>160</v>
      </c>
      <c r="K116" s="532"/>
      <c r="L116" s="532"/>
      <c r="M116" s="532"/>
      <c r="N116" s="533"/>
      <c r="O116" s="532"/>
      <c r="P116" s="534"/>
      <c r="Q116" s="535"/>
      <c r="R116" s="536"/>
      <c r="S116" s="532"/>
      <c r="T116" s="534"/>
      <c r="U116" s="534"/>
      <c r="V116" s="535"/>
      <c r="W116" s="533"/>
      <c r="X116" s="536"/>
      <c r="Y116" s="532"/>
      <c r="Z116" s="532"/>
      <c r="AA116" s="532"/>
      <c r="AB116" s="533"/>
      <c r="AC116" s="534"/>
      <c r="AD116" s="534"/>
      <c r="AE116" s="535"/>
      <c r="AF116" s="531"/>
      <c r="AG116" s="532"/>
      <c r="AH116" s="532"/>
      <c r="AI116" s="531"/>
      <c r="AJ116" s="532"/>
      <c r="AK116" s="532"/>
      <c r="AL116" s="532"/>
      <c r="AM116" s="533"/>
      <c r="AN116" s="537"/>
      <c r="AO116" s="538"/>
      <c r="AP116" s="538"/>
      <c r="AQ116" s="539"/>
      <c r="AR116" s="463"/>
    </row>
    <row r="117" spans="1:44" ht="12.75">
      <c r="A117" s="449"/>
      <c r="B117" s="470"/>
      <c r="C117" s="471"/>
      <c r="D117" s="543" t="s">
        <v>291</v>
      </c>
      <c r="E117" s="425"/>
      <c r="F117" s="452">
        <v>40087</v>
      </c>
      <c r="G117" s="452">
        <v>40330</v>
      </c>
      <c r="H117" s="530"/>
      <c r="I117" s="531"/>
      <c r="J117" s="532">
        <v>20</v>
      </c>
      <c r="K117" s="532"/>
      <c r="L117" s="532"/>
      <c r="M117" s="532"/>
      <c r="N117" s="533"/>
      <c r="O117" s="532"/>
      <c r="P117" s="534"/>
      <c r="Q117" s="535"/>
      <c r="R117" s="536"/>
      <c r="S117" s="532"/>
      <c r="T117" s="534"/>
      <c r="U117" s="534"/>
      <c r="V117" s="535"/>
      <c r="W117" s="533"/>
      <c r="X117" s="536"/>
      <c r="Y117" s="532"/>
      <c r="Z117" s="532"/>
      <c r="AA117" s="532"/>
      <c r="AB117" s="533"/>
      <c r="AC117" s="534"/>
      <c r="AD117" s="534"/>
      <c r="AE117" s="535"/>
      <c r="AF117" s="531"/>
      <c r="AG117" s="532"/>
      <c r="AH117" s="532"/>
      <c r="AI117" s="531"/>
      <c r="AJ117" s="532"/>
      <c r="AK117" s="532"/>
      <c r="AL117" s="532"/>
      <c r="AM117" s="533"/>
      <c r="AN117" s="537"/>
      <c r="AO117" s="538"/>
      <c r="AP117" s="538"/>
      <c r="AQ117" s="539"/>
      <c r="AR117" s="463"/>
    </row>
    <row r="118" spans="1:44" ht="12.75">
      <c r="A118" s="449"/>
      <c r="B118" s="470"/>
      <c r="C118" s="471"/>
      <c r="D118" s="543" t="s">
        <v>292</v>
      </c>
      <c r="E118" s="425"/>
      <c r="F118" s="452">
        <v>40087</v>
      </c>
      <c r="G118" s="452">
        <v>40330</v>
      </c>
      <c r="H118" s="530"/>
      <c r="I118" s="531"/>
      <c r="J118" s="532">
        <v>40</v>
      </c>
      <c r="K118" s="532"/>
      <c r="L118" s="532"/>
      <c r="M118" s="532"/>
      <c r="N118" s="533"/>
      <c r="O118" s="532"/>
      <c r="P118" s="534"/>
      <c r="Q118" s="535"/>
      <c r="R118" s="536"/>
      <c r="S118" s="532"/>
      <c r="T118" s="534"/>
      <c r="U118" s="534"/>
      <c r="V118" s="535"/>
      <c r="W118" s="533"/>
      <c r="X118" s="536"/>
      <c r="Y118" s="532"/>
      <c r="Z118" s="532"/>
      <c r="AA118" s="532"/>
      <c r="AB118" s="533"/>
      <c r="AC118" s="534"/>
      <c r="AD118" s="534"/>
      <c r="AE118" s="535"/>
      <c r="AF118" s="531"/>
      <c r="AG118" s="532"/>
      <c r="AH118" s="532"/>
      <c r="AI118" s="531"/>
      <c r="AJ118" s="532"/>
      <c r="AK118" s="532"/>
      <c r="AL118" s="532"/>
      <c r="AM118" s="533"/>
      <c r="AN118" s="537"/>
      <c r="AO118" s="538"/>
      <c r="AP118" s="538"/>
      <c r="AQ118" s="539"/>
      <c r="AR118" s="463"/>
    </row>
    <row r="119" spans="1:44" ht="12.75">
      <c r="A119" s="449"/>
      <c r="B119" s="470"/>
      <c r="C119" s="471"/>
      <c r="D119" s="543" t="s">
        <v>293</v>
      </c>
      <c r="E119" s="425"/>
      <c r="F119" s="452">
        <v>40087</v>
      </c>
      <c r="G119" s="452">
        <v>40330</v>
      </c>
      <c r="H119" s="530"/>
      <c r="I119" s="531"/>
      <c r="J119" s="532">
        <v>40</v>
      </c>
      <c r="K119" s="532"/>
      <c r="L119" s="532"/>
      <c r="M119" s="532"/>
      <c r="N119" s="533"/>
      <c r="O119" s="532"/>
      <c r="P119" s="534"/>
      <c r="Q119" s="535"/>
      <c r="R119" s="536"/>
      <c r="S119" s="532"/>
      <c r="T119" s="534"/>
      <c r="U119" s="534"/>
      <c r="V119" s="535"/>
      <c r="W119" s="533"/>
      <c r="X119" s="536"/>
      <c r="Y119" s="532"/>
      <c r="Z119" s="532"/>
      <c r="AA119" s="532"/>
      <c r="AB119" s="533"/>
      <c r="AC119" s="534"/>
      <c r="AD119" s="534"/>
      <c r="AE119" s="535"/>
      <c r="AF119" s="531"/>
      <c r="AG119" s="532"/>
      <c r="AH119" s="532"/>
      <c r="AI119" s="531"/>
      <c r="AJ119" s="532"/>
      <c r="AK119" s="532"/>
      <c r="AL119" s="532"/>
      <c r="AM119" s="533"/>
      <c r="AN119" s="537"/>
      <c r="AO119" s="538"/>
      <c r="AP119" s="538"/>
      <c r="AQ119" s="539"/>
      <c r="AR119" s="463"/>
    </row>
    <row r="120" spans="1:44" ht="12.75">
      <c r="A120" s="449"/>
      <c r="B120" s="470"/>
      <c r="C120" s="471"/>
      <c r="D120" s="465" t="s">
        <v>232</v>
      </c>
      <c r="E120" s="425"/>
      <c r="F120" s="452">
        <v>40087</v>
      </c>
      <c r="G120" s="452">
        <v>40330</v>
      </c>
      <c r="H120" s="530"/>
      <c r="I120" s="531"/>
      <c r="J120" s="532"/>
      <c r="K120" s="532"/>
      <c r="L120" s="532"/>
      <c r="M120" s="532"/>
      <c r="N120" s="533"/>
      <c r="O120" s="532"/>
      <c r="P120" s="534"/>
      <c r="Q120" s="535"/>
      <c r="R120" s="536"/>
      <c r="S120" s="532"/>
      <c r="T120" s="534"/>
      <c r="U120" s="534"/>
      <c r="V120" s="535">
        <v>4</v>
      </c>
      <c r="W120" s="533"/>
      <c r="X120" s="536"/>
      <c r="Y120" s="532"/>
      <c r="Z120" s="532"/>
      <c r="AA120" s="532"/>
      <c r="AB120" s="533"/>
      <c r="AC120" s="534"/>
      <c r="AD120" s="534"/>
      <c r="AE120" s="535"/>
      <c r="AF120" s="531"/>
      <c r="AG120" s="532"/>
      <c r="AH120" s="532"/>
      <c r="AI120" s="531"/>
      <c r="AJ120" s="532"/>
      <c r="AK120" s="532"/>
      <c r="AL120" s="532"/>
      <c r="AM120" s="533"/>
      <c r="AN120" s="537"/>
      <c r="AO120" s="538"/>
      <c r="AP120" s="538"/>
      <c r="AQ120" s="539"/>
      <c r="AR120" s="463"/>
    </row>
    <row r="121" spans="1:44" ht="12.75">
      <c r="A121" s="449"/>
      <c r="B121" s="470"/>
      <c r="C121" s="471"/>
      <c r="D121" s="468" t="s">
        <v>282</v>
      </c>
      <c r="E121" s="425"/>
      <c r="F121" s="452">
        <v>40087</v>
      </c>
      <c r="G121" s="452">
        <v>40330</v>
      </c>
      <c r="H121" s="530"/>
      <c r="I121" s="531"/>
      <c r="J121" s="532"/>
      <c r="K121" s="532"/>
      <c r="L121" s="532"/>
      <c r="M121" s="532"/>
      <c r="N121" s="533"/>
      <c r="O121" s="532"/>
      <c r="P121" s="534"/>
      <c r="Q121" s="535"/>
      <c r="R121" s="536"/>
      <c r="S121" s="532"/>
      <c r="T121" s="534"/>
      <c r="U121" s="534"/>
      <c r="V121" s="535"/>
      <c r="W121" s="533"/>
      <c r="X121" s="536"/>
      <c r="Y121" s="532"/>
      <c r="Z121" s="532">
        <v>400</v>
      </c>
      <c r="AA121" s="532"/>
      <c r="AB121" s="533"/>
      <c r="AC121" s="534"/>
      <c r="AD121" s="534"/>
      <c r="AE121" s="535"/>
      <c r="AF121" s="531"/>
      <c r="AG121" s="532"/>
      <c r="AH121" s="532"/>
      <c r="AI121" s="531"/>
      <c r="AJ121" s="532"/>
      <c r="AK121" s="532"/>
      <c r="AL121" s="532"/>
      <c r="AM121" s="533"/>
      <c r="AN121" s="537"/>
      <c r="AO121" s="538"/>
      <c r="AP121" s="538"/>
      <c r="AQ121" s="539"/>
      <c r="AR121" s="463"/>
    </row>
    <row r="122" spans="1:44" ht="12.75">
      <c r="A122" s="449"/>
      <c r="B122" s="470"/>
      <c r="C122" s="471"/>
      <c r="D122" s="465" t="s">
        <v>294</v>
      </c>
      <c r="E122" s="425"/>
      <c r="F122" s="452">
        <v>40087</v>
      </c>
      <c r="G122" s="452">
        <v>40330</v>
      </c>
      <c r="H122" s="530"/>
      <c r="I122" s="531"/>
      <c r="J122" s="532"/>
      <c r="K122" s="532"/>
      <c r="L122" s="532"/>
      <c r="M122" s="532"/>
      <c r="N122" s="533"/>
      <c r="O122" s="532"/>
      <c r="P122" s="534"/>
      <c r="Q122" s="535"/>
      <c r="R122" s="536">
        <v>720</v>
      </c>
      <c r="S122" s="532"/>
      <c r="T122" s="534"/>
      <c r="U122" s="534"/>
      <c r="V122" s="535"/>
      <c r="W122" s="533"/>
      <c r="X122" s="536"/>
      <c r="Y122" s="532"/>
      <c r="Z122" s="532"/>
      <c r="AA122" s="532"/>
      <c r="AB122" s="533"/>
      <c r="AC122" s="534"/>
      <c r="AD122" s="534"/>
      <c r="AE122" s="535"/>
      <c r="AF122" s="531"/>
      <c r="AG122" s="532"/>
      <c r="AH122" s="532"/>
      <c r="AI122" s="531"/>
      <c r="AJ122" s="532"/>
      <c r="AK122" s="532"/>
      <c r="AL122" s="532"/>
      <c r="AM122" s="533"/>
      <c r="AN122" s="537"/>
      <c r="AO122" s="538"/>
      <c r="AP122" s="538"/>
      <c r="AQ122" s="539"/>
      <c r="AR122" s="463"/>
    </row>
    <row r="123" spans="1:44" ht="12.75">
      <c r="A123" s="449"/>
      <c r="B123" s="470"/>
      <c r="C123" s="471"/>
      <c r="D123" s="468"/>
      <c r="E123" s="425"/>
      <c r="F123" s="540"/>
      <c r="G123" s="540"/>
      <c r="H123" s="530"/>
      <c r="I123" s="531"/>
      <c r="J123" s="532"/>
      <c r="K123" s="532"/>
      <c r="L123" s="532"/>
      <c r="M123" s="532"/>
      <c r="N123" s="533"/>
      <c r="O123" s="532"/>
      <c r="P123" s="534"/>
      <c r="Q123" s="535"/>
      <c r="R123" s="536"/>
      <c r="S123" s="532"/>
      <c r="T123" s="534"/>
      <c r="U123" s="534"/>
      <c r="V123" s="535"/>
      <c r="W123" s="533"/>
      <c r="X123" s="536"/>
      <c r="Y123" s="532"/>
      <c r="Z123" s="532"/>
      <c r="AA123" s="532"/>
      <c r="AB123" s="533"/>
      <c r="AC123" s="534"/>
      <c r="AD123" s="534"/>
      <c r="AE123" s="535"/>
      <c r="AF123" s="531"/>
      <c r="AG123" s="532"/>
      <c r="AH123" s="532"/>
      <c r="AI123" s="531"/>
      <c r="AJ123" s="532"/>
      <c r="AK123" s="532"/>
      <c r="AL123" s="532"/>
      <c r="AM123" s="533"/>
      <c r="AN123" s="537"/>
      <c r="AO123" s="538"/>
      <c r="AP123" s="538"/>
      <c r="AQ123" s="539"/>
      <c r="AR123" s="463"/>
    </row>
    <row r="124" spans="1:44" ht="12.75">
      <c r="A124" s="449"/>
      <c r="B124" s="470"/>
      <c r="C124" s="471"/>
      <c r="D124" s="451" t="s">
        <v>233</v>
      </c>
      <c r="E124" s="425"/>
      <c r="F124" s="452">
        <v>40330</v>
      </c>
      <c r="G124" s="452">
        <v>40483</v>
      </c>
      <c r="H124" s="530"/>
      <c r="I124" s="531"/>
      <c r="J124" s="532"/>
      <c r="K124" s="532"/>
      <c r="L124" s="532"/>
      <c r="M124" s="532"/>
      <c r="N124" s="533"/>
      <c r="O124" s="532"/>
      <c r="P124" s="534"/>
      <c r="Q124" s="535"/>
      <c r="R124" s="536"/>
      <c r="S124" s="532"/>
      <c r="T124" s="534"/>
      <c r="U124" s="534"/>
      <c r="V124" s="535"/>
      <c r="W124" s="533"/>
      <c r="X124" s="536"/>
      <c r="Y124" s="532"/>
      <c r="Z124" s="532"/>
      <c r="AA124" s="532"/>
      <c r="AB124" s="533"/>
      <c r="AC124" s="534"/>
      <c r="AD124" s="534"/>
      <c r="AE124" s="535"/>
      <c r="AF124" s="531"/>
      <c r="AG124" s="532"/>
      <c r="AH124" s="532"/>
      <c r="AI124" s="531"/>
      <c r="AJ124" s="532"/>
      <c r="AK124" s="532"/>
      <c r="AL124" s="532"/>
      <c r="AM124" s="533"/>
      <c r="AN124" s="537"/>
      <c r="AO124" s="538"/>
      <c r="AP124" s="538"/>
      <c r="AQ124" s="539"/>
      <c r="AR124" s="463"/>
    </row>
    <row r="125" spans="1:44" ht="12.75">
      <c r="A125" s="449"/>
      <c r="B125" s="470"/>
      <c r="C125" s="471"/>
      <c r="D125" s="543" t="s">
        <v>290</v>
      </c>
      <c r="E125" s="425"/>
      <c r="F125" s="452">
        <v>40330</v>
      </c>
      <c r="G125" s="452">
        <v>40483</v>
      </c>
      <c r="H125" s="530"/>
      <c r="I125" s="531"/>
      <c r="J125" s="532">
        <v>160</v>
      </c>
      <c r="K125" s="532"/>
      <c r="L125" s="532"/>
      <c r="M125" s="532"/>
      <c r="N125" s="533"/>
      <c r="O125" s="532"/>
      <c r="P125" s="534"/>
      <c r="Q125" s="535"/>
      <c r="R125" s="536"/>
      <c r="S125" s="532"/>
      <c r="T125" s="534"/>
      <c r="U125" s="534"/>
      <c r="V125" s="535"/>
      <c r="W125" s="533"/>
      <c r="X125" s="536"/>
      <c r="Y125" s="532"/>
      <c r="Z125" s="532"/>
      <c r="AA125" s="532"/>
      <c r="AB125" s="533"/>
      <c r="AC125" s="534"/>
      <c r="AD125" s="534"/>
      <c r="AE125" s="535"/>
      <c r="AF125" s="531"/>
      <c r="AG125" s="532"/>
      <c r="AH125" s="532"/>
      <c r="AI125" s="531"/>
      <c r="AJ125" s="532"/>
      <c r="AK125" s="532"/>
      <c r="AL125" s="532"/>
      <c r="AM125" s="533"/>
      <c r="AN125" s="537"/>
      <c r="AO125" s="538"/>
      <c r="AP125" s="538"/>
      <c r="AQ125" s="539"/>
      <c r="AR125" s="463"/>
    </row>
    <row r="126" spans="1:44" ht="12.75">
      <c r="A126" s="449"/>
      <c r="B126" s="470"/>
      <c r="C126" s="471"/>
      <c r="D126" s="543" t="s">
        <v>291</v>
      </c>
      <c r="E126" s="425"/>
      <c r="F126" s="452">
        <v>40330</v>
      </c>
      <c r="G126" s="452">
        <v>40483</v>
      </c>
      <c r="H126" s="530"/>
      <c r="I126" s="531"/>
      <c r="J126" s="532">
        <v>20</v>
      </c>
      <c r="K126" s="532"/>
      <c r="L126" s="532"/>
      <c r="M126" s="532"/>
      <c r="N126" s="533"/>
      <c r="O126" s="532"/>
      <c r="P126" s="534"/>
      <c r="Q126" s="535"/>
      <c r="R126" s="536"/>
      <c r="S126" s="532"/>
      <c r="T126" s="534"/>
      <c r="U126" s="534"/>
      <c r="V126" s="535"/>
      <c r="W126" s="533"/>
      <c r="X126" s="536"/>
      <c r="Y126" s="532"/>
      <c r="Z126" s="532"/>
      <c r="AA126" s="532"/>
      <c r="AB126" s="533"/>
      <c r="AC126" s="534"/>
      <c r="AD126" s="534"/>
      <c r="AE126" s="535"/>
      <c r="AF126" s="531"/>
      <c r="AG126" s="532"/>
      <c r="AH126" s="532"/>
      <c r="AI126" s="531"/>
      <c r="AJ126" s="532"/>
      <c r="AK126" s="532"/>
      <c r="AL126" s="532"/>
      <c r="AM126" s="533"/>
      <c r="AN126" s="537"/>
      <c r="AO126" s="538"/>
      <c r="AP126" s="538"/>
      <c r="AQ126" s="539"/>
      <c r="AR126" s="463"/>
    </row>
    <row r="127" spans="1:44" ht="12.75">
      <c r="A127" s="449"/>
      <c r="B127" s="470"/>
      <c r="C127" s="471"/>
      <c r="D127" s="543" t="s">
        <v>292</v>
      </c>
      <c r="E127" s="425"/>
      <c r="F127" s="452">
        <v>40330</v>
      </c>
      <c r="G127" s="452">
        <v>40483</v>
      </c>
      <c r="H127" s="530"/>
      <c r="I127" s="531"/>
      <c r="J127" s="532">
        <v>40</v>
      </c>
      <c r="K127" s="532"/>
      <c r="L127" s="532"/>
      <c r="M127" s="532"/>
      <c r="N127" s="533"/>
      <c r="O127" s="532"/>
      <c r="P127" s="534"/>
      <c r="Q127" s="535"/>
      <c r="R127" s="536"/>
      <c r="S127" s="532"/>
      <c r="T127" s="534"/>
      <c r="U127" s="534"/>
      <c r="V127" s="535"/>
      <c r="W127" s="533"/>
      <c r="X127" s="536"/>
      <c r="Y127" s="532"/>
      <c r="Z127" s="532"/>
      <c r="AA127" s="532"/>
      <c r="AB127" s="533"/>
      <c r="AC127" s="534"/>
      <c r="AD127" s="534"/>
      <c r="AE127" s="535"/>
      <c r="AF127" s="531"/>
      <c r="AG127" s="532"/>
      <c r="AH127" s="532"/>
      <c r="AI127" s="531"/>
      <c r="AJ127" s="532"/>
      <c r="AK127" s="532"/>
      <c r="AL127" s="532"/>
      <c r="AM127" s="533"/>
      <c r="AN127" s="537"/>
      <c r="AO127" s="538"/>
      <c r="AP127" s="538"/>
      <c r="AQ127" s="539"/>
      <c r="AR127" s="463"/>
    </row>
    <row r="128" spans="1:44" ht="12.75">
      <c r="A128" s="449"/>
      <c r="B128" s="470"/>
      <c r="C128" s="471"/>
      <c r="D128" s="543" t="s">
        <v>293</v>
      </c>
      <c r="E128" s="425"/>
      <c r="F128" s="452">
        <v>40330</v>
      </c>
      <c r="G128" s="452">
        <v>40483</v>
      </c>
      <c r="H128" s="530"/>
      <c r="I128" s="531"/>
      <c r="J128" s="532">
        <v>40</v>
      </c>
      <c r="K128" s="532"/>
      <c r="L128" s="532"/>
      <c r="M128" s="532"/>
      <c r="N128" s="533"/>
      <c r="O128" s="532"/>
      <c r="P128" s="534"/>
      <c r="Q128" s="535"/>
      <c r="R128" s="536"/>
      <c r="S128" s="532"/>
      <c r="T128" s="534"/>
      <c r="U128" s="534"/>
      <c r="V128" s="535"/>
      <c r="W128" s="533"/>
      <c r="X128" s="536"/>
      <c r="Y128" s="532"/>
      <c r="Z128" s="532"/>
      <c r="AA128" s="532"/>
      <c r="AB128" s="533"/>
      <c r="AC128" s="534"/>
      <c r="AD128" s="534"/>
      <c r="AE128" s="535"/>
      <c r="AF128" s="531"/>
      <c r="AG128" s="532"/>
      <c r="AH128" s="532"/>
      <c r="AI128" s="531"/>
      <c r="AJ128" s="532"/>
      <c r="AK128" s="532"/>
      <c r="AL128" s="532"/>
      <c r="AM128" s="533"/>
      <c r="AN128" s="537"/>
      <c r="AO128" s="538"/>
      <c r="AP128" s="538"/>
      <c r="AQ128" s="539"/>
      <c r="AR128" s="463"/>
    </row>
    <row r="129" spans="1:44" ht="12.75">
      <c r="A129" s="449"/>
      <c r="B129" s="470"/>
      <c r="C129" s="471"/>
      <c r="D129" s="465" t="s">
        <v>232</v>
      </c>
      <c r="E129" s="425"/>
      <c r="F129" s="452">
        <v>40330</v>
      </c>
      <c r="G129" s="452">
        <v>40483</v>
      </c>
      <c r="H129" s="530"/>
      <c r="I129" s="531"/>
      <c r="J129" s="532"/>
      <c r="K129" s="532"/>
      <c r="L129" s="532"/>
      <c r="M129" s="532"/>
      <c r="N129" s="533"/>
      <c r="O129" s="532"/>
      <c r="P129" s="534"/>
      <c r="Q129" s="535"/>
      <c r="R129" s="536"/>
      <c r="S129" s="532"/>
      <c r="T129" s="534"/>
      <c r="U129" s="534"/>
      <c r="V129" s="535">
        <v>4</v>
      </c>
      <c r="W129" s="533"/>
      <c r="X129" s="536"/>
      <c r="Y129" s="532"/>
      <c r="Z129" s="532"/>
      <c r="AA129" s="532"/>
      <c r="AB129" s="533"/>
      <c r="AC129" s="534"/>
      <c r="AD129" s="534"/>
      <c r="AE129" s="535"/>
      <c r="AF129" s="531"/>
      <c r="AG129" s="532"/>
      <c r="AH129" s="532"/>
      <c r="AI129" s="531"/>
      <c r="AJ129" s="532"/>
      <c r="AK129" s="532"/>
      <c r="AL129" s="532"/>
      <c r="AM129" s="533"/>
      <c r="AN129" s="537"/>
      <c r="AO129" s="538"/>
      <c r="AP129" s="538"/>
      <c r="AQ129" s="539"/>
      <c r="AR129" s="463"/>
    </row>
    <row r="130" spans="1:44" ht="12.75">
      <c r="A130" s="449"/>
      <c r="B130" s="470"/>
      <c r="C130" s="471"/>
      <c r="D130" s="468" t="s">
        <v>283</v>
      </c>
      <c r="E130" s="425"/>
      <c r="F130" s="452">
        <v>40330</v>
      </c>
      <c r="G130" s="452">
        <v>40483</v>
      </c>
      <c r="H130" s="530"/>
      <c r="I130" s="531"/>
      <c r="J130" s="532"/>
      <c r="K130" s="532"/>
      <c r="L130" s="532"/>
      <c r="M130" s="532"/>
      <c r="N130" s="533"/>
      <c r="O130" s="532"/>
      <c r="P130" s="534"/>
      <c r="Q130" s="535"/>
      <c r="R130" s="536"/>
      <c r="S130" s="532"/>
      <c r="T130" s="534"/>
      <c r="U130" s="534"/>
      <c r="V130" s="535"/>
      <c r="W130" s="533"/>
      <c r="X130" s="536"/>
      <c r="Y130" s="532"/>
      <c r="Z130" s="532">
        <v>1100</v>
      </c>
      <c r="AA130" s="532"/>
      <c r="AB130" s="533"/>
      <c r="AC130" s="534"/>
      <c r="AD130" s="534"/>
      <c r="AE130" s="535"/>
      <c r="AF130" s="531"/>
      <c r="AG130" s="532"/>
      <c r="AH130" s="532"/>
      <c r="AI130" s="531"/>
      <c r="AJ130" s="532"/>
      <c r="AK130" s="532"/>
      <c r="AL130" s="532"/>
      <c r="AM130" s="533"/>
      <c r="AN130" s="537"/>
      <c r="AO130" s="538"/>
      <c r="AP130" s="538"/>
      <c r="AQ130" s="539"/>
      <c r="AR130" s="463">
        <f>SUM(AN130:AQ130)</f>
        <v>0</v>
      </c>
    </row>
    <row r="131" spans="1:44" ht="12.75">
      <c r="A131" s="449"/>
      <c r="B131" s="470"/>
      <c r="C131" s="471"/>
      <c r="D131" s="468"/>
      <c r="E131" s="425"/>
      <c r="F131" s="540"/>
      <c r="G131" s="540"/>
      <c r="H131" s="530"/>
      <c r="I131" s="531"/>
      <c r="J131" s="532"/>
      <c r="K131" s="532"/>
      <c r="L131" s="532"/>
      <c r="M131" s="532"/>
      <c r="N131" s="533"/>
      <c r="O131" s="532"/>
      <c r="P131" s="534"/>
      <c r="Q131" s="535"/>
      <c r="R131" s="536"/>
      <c r="S131" s="532"/>
      <c r="T131" s="534"/>
      <c r="U131" s="534"/>
      <c r="V131" s="535"/>
      <c r="W131" s="533"/>
      <c r="X131" s="536"/>
      <c r="Y131" s="532"/>
      <c r="Z131" s="532"/>
      <c r="AA131" s="532"/>
      <c r="AB131" s="533"/>
      <c r="AC131" s="534"/>
      <c r="AD131" s="534"/>
      <c r="AE131" s="535"/>
      <c r="AF131" s="531"/>
      <c r="AG131" s="532"/>
      <c r="AH131" s="532"/>
      <c r="AI131" s="531"/>
      <c r="AJ131" s="532"/>
      <c r="AK131" s="532"/>
      <c r="AL131" s="532"/>
      <c r="AM131" s="533"/>
      <c r="AN131" s="537"/>
      <c r="AO131" s="538"/>
      <c r="AP131" s="538"/>
      <c r="AQ131" s="539"/>
      <c r="AR131" s="463"/>
    </row>
    <row r="132" spans="1:44" ht="12.75">
      <c r="A132" s="449"/>
      <c r="B132" s="470"/>
      <c r="C132" s="471"/>
      <c r="D132" s="451" t="s">
        <v>284</v>
      </c>
      <c r="E132" s="425"/>
      <c r="F132" s="540"/>
      <c r="G132" s="540"/>
      <c r="H132" s="530"/>
      <c r="I132" s="531"/>
      <c r="J132" s="532"/>
      <c r="K132" s="532"/>
      <c r="L132" s="532"/>
      <c r="M132" s="532"/>
      <c r="N132" s="533"/>
      <c r="O132" s="532"/>
      <c r="P132" s="534"/>
      <c r="Q132" s="535"/>
      <c r="R132" s="536"/>
      <c r="S132" s="532"/>
      <c r="T132" s="534"/>
      <c r="U132" s="534"/>
      <c r="V132" s="535"/>
      <c r="W132" s="533"/>
      <c r="X132" s="536"/>
      <c r="Y132" s="532"/>
      <c r="Z132" s="532"/>
      <c r="AA132" s="532"/>
      <c r="AB132" s="533"/>
      <c r="AC132" s="534"/>
      <c r="AD132" s="534"/>
      <c r="AE132" s="535"/>
      <c r="AF132" s="531"/>
      <c r="AG132" s="532"/>
      <c r="AH132" s="532"/>
      <c r="AI132" s="531"/>
      <c r="AJ132" s="532"/>
      <c r="AK132" s="532"/>
      <c r="AL132" s="532"/>
      <c r="AM132" s="533"/>
      <c r="AN132" s="537"/>
      <c r="AO132" s="538"/>
      <c r="AP132" s="538"/>
      <c r="AQ132" s="539"/>
      <c r="AR132" s="463">
        <f>SUM(AN132:AQ132)</f>
        <v>0</v>
      </c>
    </row>
    <row r="133" spans="1:44" ht="12.75">
      <c r="A133" s="449"/>
      <c r="B133" s="470"/>
      <c r="C133" s="471"/>
      <c r="D133" s="544" t="s">
        <v>248</v>
      </c>
      <c r="E133" s="425"/>
      <c r="F133" s="540"/>
      <c r="G133" s="540"/>
      <c r="H133" s="530">
        <v>1</v>
      </c>
      <c r="I133" s="531"/>
      <c r="J133" s="532"/>
      <c r="K133" s="532"/>
      <c r="L133" s="532"/>
      <c r="M133" s="532"/>
      <c r="N133" s="533"/>
      <c r="O133" s="532"/>
      <c r="P133" s="534"/>
      <c r="Q133" s="535"/>
      <c r="R133" s="536">
        <v>8</v>
      </c>
      <c r="S133" s="532"/>
      <c r="T133" s="534"/>
      <c r="U133" s="534"/>
      <c r="V133" s="535"/>
      <c r="W133" s="533"/>
      <c r="X133" s="536"/>
      <c r="Y133" s="532"/>
      <c r="Z133" s="532"/>
      <c r="AA133" s="532"/>
      <c r="AB133" s="533"/>
      <c r="AC133" s="534"/>
      <c r="AD133" s="534"/>
      <c r="AE133" s="535"/>
      <c r="AF133" s="531"/>
      <c r="AG133" s="532"/>
      <c r="AH133" s="532"/>
      <c r="AI133" s="531"/>
      <c r="AJ133" s="532"/>
      <c r="AK133" s="532"/>
      <c r="AL133" s="532"/>
      <c r="AM133" s="533"/>
      <c r="AN133" s="537"/>
      <c r="AO133" s="538"/>
      <c r="AP133" s="538"/>
      <c r="AQ133" s="539"/>
      <c r="AR133" s="463"/>
    </row>
    <row r="134" spans="1:44" ht="12.75">
      <c r="A134" s="449"/>
      <c r="B134" s="470"/>
      <c r="C134" s="471"/>
      <c r="D134" s="465" t="s">
        <v>295</v>
      </c>
      <c r="E134" s="425"/>
      <c r="F134" s="540"/>
      <c r="G134" s="540"/>
      <c r="H134" s="530">
        <v>4</v>
      </c>
      <c r="I134" s="531"/>
      <c r="J134" s="532"/>
      <c r="K134" s="532"/>
      <c r="L134" s="532"/>
      <c r="M134" s="532"/>
      <c r="N134" s="533"/>
      <c r="O134" s="532"/>
      <c r="P134" s="534"/>
      <c r="Q134" s="535"/>
      <c r="R134" s="536"/>
      <c r="S134" s="532"/>
      <c r="T134" s="534"/>
      <c r="U134" s="534"/>
      <c r="V134" s="535"/>
      <c r="W134" s="533"/>
      <c r="X134" s="536"/>
      <c r="Y134" s="532"/>
      <c r="Z134" s="532"/>
      <c r="AA134" s="532"/>
      <c r="AB134" s="533"/>
      <c r="AC134" s="534"/>
      <c r="AD134" s="534"/>
      <c r="AE134" s="535"/>
      <c r="AF134" s="531"/>
      <c r="AG134" s="532"/>
      <c r="AH134" s="532"/>
      <c r="AI134" s="531"/>
      <c r="AJ134" s="532"/>
      <c r="AK134" s="532"/>
      <c r="AL134" s="532"/>
      <c r="AM134" s="533"/>
      <c r="AN134" s="537"/>
      <c r="AO134" s="538"/>
      <c r="AP134" s="538"/>
      <c r="AQ134" s="539"/>
      <c r="AR134" s="463"/>
    </row>
    <row r="135" spans="1:44" ht="12.75">
      <c r="A135" s="449"/>
      <c r="B135" s="470"/>
      <c r="C135" s="471"/>
      <c r="D135" s="468" t="s">
        <v>296</v>
      </c>
      <c r="E135" s="425"/>
      <c r="F135" s="540"/>
      <c r="G135" s="540"/>
      <c r="H135" s="530">
        <v>18</v>
      </c>
      <c r="I135" s="531"/>
      <c r="J135" s="532"/>
      <c r="K135" s="532"/>
      <c r="L135" s="532"/>
      <c r="M135" s="532"/>
      <c r="N135" s="533"/>
      <c r="O135" s="532"/>
      <c r="P135" s="534"/>
      <c r="Q135" s="535"/>
      <c r="R135" s="536">
        <v>24</v>
      </c>
      <c r="S135" s="532"/>
      <c r="T135" s="534"/>
      <c r="U135" s="534"/>
      <c r="V135" s="535"/>
      <c r="W135" s="533"/>
      <c r="X135" s="536"/>
      <c r="Y135" s="532"/>
      <c r="Z135" s="532"/>
      <c r="AA135" s="532"/>
      <c r="AB135" s="533"/>
      <c r="AC135" s="534"/>
      <c r="AD135" s="534"/>
      <c r="AE135" s="535"/>
      <c r="AF135" s="531"/>
      <c r="AG135" s="532"/>
      <c r="AH135" s="532"/>
      <c r="AI135" s="531"/>
      <c r="AJ135" s="532"/>
      <c r="AK135" s="532"/>
      <c r="AL135" s="532"/>
      <c r="AM135" s="533"/>
      <c r="AN135" s="537"/>
      <c r="AO135" s="538">
        <v>120</v>
      </c>
      <c r="AP135" s="538">
        <v>3</v>
      </c>
      <c r="AQ135" s="539"/>
      <c r="AR135" s="463">
        <f>SUM(AN135:AQ135)</f>
        <v>123</v>
      </c>
    </row>
    <row r="136" spans="1:44" ht="12.75">
      <c r="A136" s="449"/>
      <c r="B136" s="470"/>
      <c r="C136" s="471"/>
      <c r="D136" s="465" t="s">
        <v>248</v>
      </c>
      <c r="E136" s="425"/>
      <c r="F136" s="540"/>
      <c r="G136" s="540"/>
      <c r="H136" s="530">
        <v>1</v>
      </c>
      <c r="I136" s="531"/>
      <c r="J136" s="532"/>
      <c r="K136" s="532"/>
      <c r="L136" s="532"/>
      <c r="M136" s="532"/>
      <c r="N136" s="533"/>
      <c r="O136" s="532"/>
      <c r="P136" s="534"/>
      <c r="Q136" s="535"/>
      <c r="R136" s="536">
        <v>8</v>
      </c>
      <c r="S136" s="532"/>
      <c r="T136" s="534"/>
      <c r="U136" s="534"/>
      <c r="V136" s="535"/>
      <c r="W136" s="533"/>
      <c r="X136" s="536"/>
      <c r="Y136" s="532"/>
      <c r="Z136" s="532"/>
      <c r="AA136" s="532"/>
      <c r="AB136" s="533"/>
      <c r="AC136" s="534"/>
      <c r="AD136" s="534"/>
      <c r="AE136" s="535"/>
      <c r="AF136" s="531"/>
      <c r="AG136" s="532"/>
      <c r="AH136" s="532"/>
      <c r="AI136" s="531"/>
      <c r="AJ136" s="532"/>
      <c r="AK136" s="532"/>
      <c r="AL136" s="532"/>
      <c r="AM136" s="533"/>
      <c r="AN136" s="537"/>
      <c r="AO136" s="538"/>
      <c r="AP136" s="538"/>
      <c r="AQ136" s="539"/>
      <c r="AR136" s="463"/>
    </row>
    <row r="137" spans="1:44" ht="12.75">
      <c r="A137" s="449"/>
      <c r="B137" s="470"/>
      <c r="C137" s="471"/>
      <c r="D137" s="465" t="s">
        <v>295</v>
      </c>
      <c r="E137" s="425"/>
      <c r="F137" s="540"/>
      <c r="G137" s="540"/>
      <c r="H137" s="530">
        <v>4</v>
      </c>
      <c r="I137" s="531"/>
      <c r="J137" s="532"/>
      <c r="K137" s="532"/>
      <c r="L137" s="532"/>
      <c r="M137" s="532"/>
      <c r="N137" s="533"/>
      <c r="O137" s="532"/>
      <c r="P137" s="534"/>
      <c r="Q137" s="535"/>
      <c r="R137" s="536"/>
      <c r="S137" s="532"/>
      <c r="T137" s="534"/>
      <c r="U137" s="534"/>
      <c r="V137" s="535"/>
      <c r="W137" s="533"/>
      <c r="X137" s="536"/>
      <c r="Y137" s="532"/>
      <c r="Z137" s="532"/>
      <c r="AA137" s="532"/>
      <c r="AB137" s="533"/>
      <c r="AC137" s="534"/>
      <c r="AD137" s="534"/>
      <c r="AE137" s="535"/>
      <c r="AF137" s="531"/>
      <c r="AG137" s="532"/>
      <c r="AH137" s="532"/>
      <c r="AI137" s="531"/>
      <c r="AJ137" s="532"/>
      <c r="AK137" s="532"/>
      <c r="AL137" s="532"/>
      <c r="AM137" s="533"/>
      <c r="AN137" s="537"/>
      <c r="AO137" s="538"/>
      <c r="AP137" s="538"/>
      <c r="AQ137" s="539"/>
      <c r="AR137" s="463"/>
    </row>
    <row r="138" spans="1:44" ht="12.75">
      <c r="A138" s="449"/>
      <c r="B138" s="470"/>
      <c r="C138" s="471"/>
      <c r="D138" s="468" t="s">
        <v>297</v>
      </c>
      <c r="E138" s="425"/>
      <c r="F138" s="540"/>
      <c r="G138" s="540"/>
      <c r="H138" s="530">
        <v>12</v>
      </c>
      <c r="I138" s="531"/>
      <c r="J138" s="532"/>
      <c r="K138" s="532"/>
      <c r="L138" s="532"/>
      <c r="M138" s="532"/>
      <c r="N138" s="533"/>
      <c r="O138" s="532"/>
      <c r="P138" s="534"/>
      <c r="Q138" s="535"/>
      <c r="R138" s="536">
        <v>16</v>
      </c>
      <c r="S138" s="532"/>
      <c r="T138" s="534"/>
      <c r="U138" s="534"/>
      <c r="V138" s="535"/>
      <c r="W138" s="533"/>
      <c r="X138" s="536"/>
      <c r="Y138" s="532"/>
      <c r="Z138" s="532"/>
      <c r="AA138" s="532"/>
      <c r="AB138" s="533"/>
      <c r="AC138" s="534"/>
      <c r="AD138" s="534"/>
      <c r="AE138" s="535"/>
      <c r="AF138" s="531"/>
      <c r="AG138" s="532"/>
      <c r="AH138" s="532"/>
      <c r="AI138" s="531"/>
      <c r="AJ138" s="532"/>
      <c r="AK138" s="532"/>
      <c r="AL138" s="532"/>
      <c r="AM138" s="533"/>
      <c r="AN138" s="537"/>
      <c r="AO138" s="538">
        <v>48</v>
      </c>
      <c r="AP138" s="538">
        <v>1</v>
      </c>
      <c r="AQ138" s="539"/>
      <c r="AR138" s="463">
        <f>SUM(AN138:AQ138)</f>
        <v>49</v>
      </c>
    </row>
    <row r="139" spans="1:44" ht="12.75">
      <c r="A139" s="449"/>
      <c r="B139" s="470"/>
      <c r="C139" s="471"/>
      <c r="D139" s="468"/>
      <c r="E139" s="425"/>
      <c r="F139" s="540"/>
      <c r="G139" s="540"/>
      <c r="H139" s="530"/>
      <c r="I139" s="531"/>
      <c r="J139" s="532"/>
      <c r="K139" s="532"/>
      <c r="L139" s="532"/>
      <c r="M139" s="532"/>
      <c r="N139" s="533"/>
      <c r="O139" s="532"/>
      <c r="P139" s="534"/>
      <c r="Q139" s="535"/>
      <c r="R139" s="536"/>
      <c r="S139" s="532"/>
      <c r="T139" s="534"/>
      <c r="U139" s="534"/>
      <c r="V139" s="535"/>
      <c r="W139" s="533"/>
      <c r="X139" s="536"/>
      <c r="Y139" s="532"/>
      <c r="Z139" s="532"/>
      <c r="AA139" s="532"/>
      <c r="AB139" s="533"/>
      <c r="AC139" s="534"/>
      <c r="AD139" s="534"/>
      <c r="AE139" s="535"/>
      <c r="AF139" s="531"/>
      <c r="AG139" s="532"/>
      <c r="AH139" s="532"/>
      <c r="AI139" s="531"/>
      <c r="AJ139" s="532"/>
      <c r="AK139" s="532"/>
      <c r="AL139" s="532"/>
      <c r="AM139" s="533"/>
      <c r="AN139" s="537"/>
      <c r="AO139" s="538"/>
      <c r="AP139" s="538"/>
      <c r="AQ139" s="539"/>
      <c r="AR139" s="463">
        <f>SUM(AN139:AQ139)</f>
        <v>0</v>
      </c>
    </row>
    <row r="140" spans="1:44" ht="12.75">
      <c r="A140" s="449"/>
      <c r="B140" s="470"/>
      <c r="C140" s="471"/>
      <c r="D140" s="545" t="s">
        <v>288</v>
      </c>
      <c r="E140" s="425"/>
      <c r="F140" s="540"/>
      <c r="G140" s="540"/>
      <c r="H140" s="530"/>
      <c r="I140" s="531"/>
      <c r="J140" s="532"/>
      <c r="K140" s="532"/>
      <c r="L140" s="532"/>
      <c r="M140" s="532"/>
      <c r="N140" s="533"/>
      <c r="O140" s="532"/>
      <c r="P140" s="534"/>
      <c r="Q140" s="535"/>
      <c r="R140" s="536"/>
      <c r="S140" s="532"/>
      <c r="T140" s="534"/>
      <c r="U140" s="534"/>
      <c r="V140" s="535"/>
      <c r="W140" s="533"/>
      <c r="X140" s="536"/>
      <c r="Y140" s="532"/>
      <c r="Z140" s="532"/>
      <c r="AA140" s="532"/>
      <c r="AB140" s="533"/>
      <c r="AC140" s="534"/>
      <c r="AD140" s="534"/>
      <c r="AE140" s="535"/>
      <c r="AF140" s="531"/>
      <c r="AG140" s="532"/>
      <c r="AH140" s="532"/>
      <c r="AI140" s="531"/>
      <c r="AJ140" s="532"/>
      <c r="AK140" s="532"/>
      <c r="AL140" s="532"/>
      <c r="AM140" s="533"/>
      <c r="AN140" s="537"/>
      <c r="AO140" s="538"/>
      <c r="AP140" s="538"/>
      <c r="AQ140" s="539"/>
      <c r="AR140" s="463">
        <f>SUM(AN140:AQ140)</f>
        <v>0</v>
      </c>
    </row>
    <row r="141" spans="1:44" ht="13.5" thickBot="1">
      <c r="A141" s="449"/>
      <c r="B141" s="470"/>
      <c r="C141" s="471"/>
      <c r="D141" s="465"/>
      <c r="E141" s="425"/>
      <c r="F141" s="540"/>
      <c r="G141" s="540"/>
      <c r="H141" s="530"/>
      <c r="I141" s="531"/>
      <c r="J141" s="532"/>
      <c r="K141" s="532"/>
      <c r="L141" s="532"/>
      <c r="M141" s="532"/>
      <c r="N141" s="533"/>
      <c r="O141" s="532"/>
      <c r="P141" s="534"/>
      <c r="Q141" s="535"/>
      <c r="R141" s="536"/>
      <c r="S141" s="532"/>
      <c r="T141" s="534"/>
      <c r="U141" s="534"/>
      <c r="V141" s="535"/>
      <c r="W141" s="533"/>
      <c r="X141" s="536"/>
      <c r="Y141" s="532"/>
      <c r="Z141" s="532"/>
      <c r="AA141" s="532"/>
      <c r="AB141" s="533"/>
      <c r="AC141" s="534"/>
      <c r="AD141" s="534"/>
      <c r="AE141" s="535"/>
      <c r="AF141" s="531"/>
      <c r="AG141" s="532"/>
      <c r="AH141" s="532"/>
      <c r="AI141" s="531"/>
      <c r="AJ141" s="532"/>
      <c r="AK141" s="532"/>
      <c r="AL141" s="532"/>
      <c r="AM141" s="533"/>
      <c r="AN141" s="537"/>
      <c r="AO141" s="538"/>
      <c r="AP141" s="538"/>
      <c r="AQ141" s="539"/>
      <c r="AR141" s="463">
        <f>SUM(AN141:AQ141)</f>
        <v>0</v>
      </c>
    </row>
    <row r="142" spans="1:44" ht="12.75">
      <c r="A142" s="433">
        <v>1170</v>
      </c>
      <c r="B142" s="469" t="s">
        <v>222</v>
      </c>
      <c r="C142" s="435">
        <v>1203</v>
      </c>
      <c r="D142" s="541" t="s">
        <v>298</v>
      </c>
      <c r="E142" s="542" t="s">
        <v>276</v>
      </c>
      <c r="F142" s="515"/>
      <c r="G142" s="515"/>
      <c r="H142" s="516"/>
      <c r="I142" s="517"/>
      <c r="J142" s="518"/>
      <c r="K142" s="518"/>
      <c r="L142" s="518"/>
      <c r="M142" s="518"/>
      <c r="N142" s="519"/>
      <c r="O142" s="518"/>
      <c r="P142" s="520"/>
      <c r="Q142" s="521"/>
      <c r="R142" s="522"/>
      <c r="S142" s="518"/>
      <c r="T142" s="520"/>
      <c r="U142" s="520"/>
      <c r="V142" s="521"/>
      <c r="W142" s="519"/>
      <c r="X142" s="522"/>
      <c r="Y142" s="518"/>
      <c r="Z142" s="518"/>
      <c r="AA142" s="518"/>
      <c r="AB142" s="519"/>
      <c r="AC142" s="520"/>
      <c r="AD142" s="520"/>
      <c r="AE142" s="521"/>
      <c r="AF142" s="517"/>
      <c r="AG142" s="518"/>
      <c r="AH142" s="518"/>
      <c r="AI142" s="517"/>
      <c r="AJ142" s="518"/>
      <c r="AK142" s="518"/>
      <c r="AL142" s="518"/>
      <c r="AM142" s="519"/>
      <c r="AN142" s="523"/>
      <c r="AO142" s="524"/>
      <c r="AP142" s="524"/>
      <c r="AQ142" s="525"/>
      <c r="AR142" s="494"/>
    </row>
    <row r="143" spans="1:44" ht="12.75">
      <c r="A143" s="449"/>
      <c r="B143" s="470"/>
      <c r="C143" s="471"/>
      <c r="D143" s="451" t="s">
        <v>225</v>
      </c>
      <c r="E143" s="425"/>
      <c r="F143" s="452">
        <v>40087</v>
      </c>
      <c r="G143" s="452">
        <v>40330</v>
      </c>
      <c r="H143" s="530"/>
      <c r="I143" s="531"/>
      <c r="J143" s="532"/>
      <c r="K143" s="532"/>
      <c r="L143" s="532"/>
      <c r="M143" s="532"/>
      <c r="N143" s="533"/>
      <c r="O143" s="532"/>
      <c r="P143" s="534"/>
      <c r="Q143" s="535"/>
      <c r="R143" s="536"/>
      <c r="S143" s="532"/>
      <c r="T143" s="534"/>
      <c r="U143" s="534"/>
      <c r="V143" s="535"/>
      <c r="W143" s="533"/>
      <c r="X143" s="536"/>
      <c r="Y143" s="532"/>
      <c r="Z143" s="532"/>
      <c r="AA143" s="532"/>
      <c r="AB143" s="533"/>
      <c r="AC143" s="534"/>
      <c r="AD143" s="534"/>
      <c r="AE143" s="535"/>
      <c r="AF143" s="531"/>
      <c r="AG143" s="532"/>
      <c r="AH143" s="532"/>
      <c r="AI143" s="531"/>
      <c r="AJ143" s="532"/>
      <c r="AK143" s="532"/>
      <c r="AL143" s="532"/>
      <c r="AM143" s="533"/>
      <c r="AN143" s="537"/>
      <c r="AO143" s="538"/>
      <c r="AP143" s="538"/>
      <c r="AQ143" s="539"/>
      <c r="AR143" s="463">
        <f>SUM(AN143:AQ143)</f>
        <v>0</v>
      </c>
    </row>
    <row r="144" spans="1:44" ht="12.75">
      <c r="A144" s="449"/>
      <c r="B144" s="470"/>
      <c r="C144" s="471"/>
      <c r="D144" s="468" t="s">
        <v>299</v>
      </c>
      <c r="E144" s="425"/>
      <c r="F144" s="452">
        <v>40087</v>
      </c>
      <c r="G144" s="452">
        <v>40330</v>
      </c>
      <c r="H144" s="530"/>
      <c r="I144" s="531"/>
      <c r="J144" s="532"/>
      <c r="K144" s="532">
        <v>40</v>
      </c>
      <c r="L144" s="532"/>
      <c r="M144" s="532"/>
      <c r="N144" s="533"/>
      <c r="O144" s="532"/>
      <c r="P144" s="534"/>
      <c r="Q144" s="535"/>
      <c r="R144" s="536"/>
      <c r="S144" s="532"/>
      <c r="T144" s="534"/>
      <c r="U144" s="534"/>
      <c r="V144" s="535"/>
      <c r="W144" s="533"/>
      <c r="X144" s="536"/>
      <c r="Y144" s="532"/>
      <c r="Z144" s="532"/>
      <c r="AA144" s="532"/>
      <c r="AB144" s="533"/>
      <c r="AC144" s="534"/>
      <c r="AD144" s="534"/>
      <c r="AE144" s="535"/>
      <c r="AF144" s="531"/>
      <c r="AG144" s="532"/>
      <c r="AH144" s="532"/>
      <c r="AI144" s="531"/>
      <c r="AJ144" s="532"/>
      <c r="AK144" s="532"/>
      <c r="AL144" s="532"/>
      <c r="AM144" s="533"/>
      <c r="AN144" s="537"/>
      <c r="AO144" s="538"/>
      <c r="AP144" s="538"/>
      <c r="AQ144" s="539"/>
      <c r="AR144" s="463"/>
    </row>
    <row r="145" spans="1:44" ht="12.75">
      <c r="A145" s="449"/>
      <c r="B145" s="470"/>
      <c r="C145" s="471"/>
      <c r="D145" s="465" t="s">
        <v>300</v>
      </c>
      <c r="E145" s="425"/>
      <c r="F145" s="452">
        <v>40087</v>
      </c>
      <c r="G145" s="452">
        <v>40330</v>
      </c>
      <c r="H145" s="530"/>
      <c r="I145" s="531"/>
      <c r="J145" s="532"/>
      <c r="K145" s="532"/>
      <c r="L145" s="532"/>
      <c r="M145" s="532"/>
      <c r="N145" s="533"/>
      <c r="O145" s="532"/>
      <c r="P145" s="534"/>
      <c r="Q145" s="535"/>
      <c r="R145" s="536">
        <v>60</v>
      </c>
      <c r="S145" s="532"/>
      <c r="T145" s="534"/>
      <c r="U145" s="534"/>
      <c r="V145" s="535"/>
      <c r="W145" s="533"/>
      <c r="X145" s="536"/>
      <c r="Y145" s="532"/>
      <c r="Z145" s="532"/>
      <c r="AA145" s="532"/>
      <c r="AB145" s="533"/>
      <c r="AC145" s="534"/>
      <c r="AD145" s="534"/>
      <c r="AE145" s="535"/>
      <c r="AF145" s="531"/>
      <c r="AG145" s="532"/>
      <c r="AH145" s="532"/>
      <c r="AI145" s="531"/>
      <c r="AJ145" s="532"/>
      <c r="AK145" s="532"/>
      <c r="AL145" s="532"/>
      <c r="AM145" s="533"/>
      <c r="AN145" s="537"/>
      <c r="AO145" s="538"/>
      <c r="AP145" s="538"/>
      <c r="AQ145" s="539"/>
      <c r="AR145" s="463"/>
    </row>
    <row r="146" spans="1:44" ht="12.75">
      <c r="A146" s="449"/>
      <c r="B146" s="470"/>
      <c r="C146" s="471"/>
      <c r="D146" s="468" t="s">
        <v>282</v>
      </c>
      <c r="E146" s="425"/>
      <c r="F146" s="452">
        <v>40087</v>
      </c>
      <c r="G146" s="452">
        <v>40330</v>
      </c>
      <c r="H146" s="530"/>
      <c r="I146" s="531"/>
      <c r="J146" s="532"/>
      <c r="K146" s="532"/>
      <c r="L146" s="532"/>
      <c r="M146" s="532"/>
      <c r="N146" s="533"/>
      <c r="O146" s="532"/>
      <c r="P146" s="534"/>
      <c r="Q146" s="535"/>
      <c r="R146" s="536"/>
      <c r="S146" s="532"/>
      <c r="T146" s="534"/>
      <c r="U146" s="534"/>
      <c r="V146" s="535"/>
      <c r="W146" s="533"/>
      <c r="X146" s="536"/>
      <c r="Y146" s="532"/>
      <c r="Z146" s="532">
        <v>120</v>
      </c>
      <c r="AA146" s="532"/>
      <c r="AB146" s="533"/>
      <c r="AC146" s="534"/>
      <c r="AD146" s="534"/>
      <c r="AE146" s="535"/>
      <c r="AF146" s="531"/>
      <c r="AG146" s="532"/>
      <c r="AH146" s="532"/>
      <c r="AI146" s="531"/>
      <c r="AJ146" s="532"/>
      <c r="AK146" s="532"/>
      <c r="AL146" s="532"/>
      <c r="AM146" s="533"/>
      <c r="AN146" s="537"/>
      <c r="AO146" s="538"/>
      <c r="AP146" s="538"/>
      <c r="AQ146" s="539"/>
      <c r="AR146" s="463"/>
    </row>
    <row r="147" spans="1:44" ht="12.75">
      <c r="A147" s="449"/>
      <c r="B147" s="470"/>
      <c r="C147" s="471"/>
      <c r="D147" s="468" t="s">
        <v>301</v>
      </c>
      <c r="E147" s="425"/>
      <c r="F147" s="452">
        <v>40087</v>
      </c>
      <c r="G147" s="452">
        <v>40330</v>
      </c>
      <c r="H147" s="530"/>
      <c r="I147" s="531"/>
      <c r="J147" s="532"/>
      <c r="K147" s="532"/>
      <c r="L147" s="532"/>
      <c r="M147" s="532"/>
      <c r="N147" s="533"/>
      <c r="O147" s="532"/>
      <c r="P147" s="534"/>
      <c r="Q147" s="535"/>
      <c r="R147" s="536">
        <v>40</v>
      </c>
      <c r="S147" s="532"/>
      <c r="T147" s="534"/>
      <c r="U147" s="534"/>
      <c r="V147" s="535"/>
      <c r="W147" s="533"/>
      <c r="X147" s="536"/>
      <c r="Y147" s="532"/>
      <c r="Z147" s="532">
        <v>40</v>
      </c>
      <c r="AA147" s="532"/>
      <c r="AB147" s="533"/>
      <c r="AC147" s="534"/>
      <c r="AD147" s="534"/>
      <c r="AE147" s="535"/>
      <c r="AF147" s="531"/>
      <c r="AG147" s="532"/>
      <c r="AH147" s="532"/>
      <c r="AI147" s="531"/>
      <c r="AJ147" s="532"/>
      <c r="AK147" s="532"/>
      <c r="AL147" s="532"/>
      <c r="AM147" s="533"/>
      <c r="AN147" s="537"/>
      <c r="AO147" s="538"/>
      <c r="AP147" s="538"/>
      <c r="AQ147" s="539"/>
      <c r="AR147" s="463"/>
    </row>
    <row r="148" spans="1:44" ht="12.75">
      <c r="A148" s="449"/>
      <c r="B148" s="470"/>
      <c r="C148" s="471"/>
      <c r="D148" s="468"/>
      <c r="E148" s="425"/>
      <c r="F148" s="540"/>
      <c r="G148" s="540"/>
      <c r="H148" s="530"/>
      <c r="I148" s="531"/>
      <c r="J148" s="532"/>
      <c r="K148" s="532"/>
      <c r="L148" s="532"/>
      <c r="M148" s="532"/>
      <c r="N148" s="533"/>
      <c r="O148" s="532"/>
      <c r="P148" s="534"/>
      <c r="Q148" s="535"/>
      <c r="R148" s="536"/>
      <c r="S148" s="532"/>
      <c r="T148" s="534"/>
      <c r="U148" s="534"/>
      <c r="V148" s="535"/>
      <c r="W148" s="533"/>
      <c r="X148" s="536"/>
      <c r="Y148" s="532"/>
      <c r="Z148" s="532"/>
      <c r="AA148" s="532"/>
      <c r="AB148" s="533"/>
      <c r="AC148" s="534"/>
      <c r="AD148" s="534"/>
      <c r="AE148" s="535"/>
      <c r="AF148" s="531"/>
      <c r="AG148" s="532"/>
      <c r="AH148" s="532"/>
      <c r="AI148" s="531"/>
      <c r="AJ148" s="532"/>
      <c r="AK148" s="532"/>
      <c r="AL148" s="532"/>
      <c r="AM148" s="533"/>
      <c r="AN148" s="537"/>
      <c r="AO148" s="538"/>
      <c r="AP148" s="538"/>
      <c r="AQ148" s="539"/>
      <c r="AR148" s="463"/>
    </row>
    <row r="149" spans="1:44" ht="12.75">
      <c r="A149" s="449"/>
      <c r="B149" s="470"/>
      <c r="C149" s="471"/>
      <c r="D149" s="451" t="s">
        <v>233</v>
      </c>
      <c r="E149" s="425"/>
      <c r="F149" s="452">
        <v>40330</v>
      </c>
      <c r="G149" s="452">
        <v>40483</v>
      </c>
      <c r="H149" s="530"/>
      <c r="I149" s="531"/>
      <c r="J149" s="532"/>
      <c r="K149" s="532"/>
      <c r="L149" s="532"/>
      <c r="M149" s="532"/>
      <c r="N149" s="533"/>
      <c r="O149" s="532"/>
      <c r="P149" s="534"/>
      <c r="Q149" s="535"/>
      <c r="R149" s="536"/>
      <c r="S149" s="532"/>
      <c r="T149" s="534"/>
      <c r="U149" s="534"/>
      <c r="V149" s="535"/>
      <c r="W149" s="533"/>
      <c r="X149" s="536"/>
      <c r="Y149" s="532"/>
      <c r="Z149" s="532"/>
      <c r="AA149" s="532"/>
      <c r="AB149" s="533"/>
      <c r="AC149" s="534"/>
      <c r="AD149" s="534"/>
      <c r="AE149" s="535"/>
      <c r="AF149" s="531"/>
      <c r="AG149" s="532"/>
      <c r="AH149" s="532"/>
      <c r="AI149" s="531"/>
      <c r="AJ149" s="532"/>
      <c r="AK149" s="532"/>
      <c r="AL149" s="532"/>
      <c r="AM149" s="533"/>
      <c r="AN149" s="537"/>
      <c r="AO149" s="538"/>
      <c r="AP149" s="538"/>
      <c r="AQ149" s="539"/>
      <c r="AR149" s="463"/>
    </row>
    <row r="150" spans="1:44" ht="12.75">
      <c r="A150" s="449"/>
      <c r="B150" s="470"/>
      <c r="C150" s="471"/>
      <c r="D150" s="468" t="s">
        <v>299</v>
      </c>
      <c r="E150" s="425"/>
      <c r="F150" s="452">
        <v>40330</v>
      </c>
      <c r="G150" s="452">
        <v>40483</v>
      </c>
      <c r="H150" s="530"/>
      <c r="I150" s="531"/>
      <c r="J150" s="532"/>
      <c r="K150" s="532">
        <v>40</v>
      </c>
      <c r="L150" s="532"/>
      <c r="M150" s="532"/>
      <c r="N150" s="533"/>
      <c r="O150" s="532"/>
      <c r="P150" s="534"/>
      <c r="Q150" s="535"/>
      <c r="R150" s="536"/>
      <c r="S150" s="532"/>
      <c r="T150" s="534"/>
      <c r="U150" s="534"/>
      <c r="V150" s="535"/>
      <c r="W150" s="533"/>
      <c r="X150" s="536"/>
      <c r="Y150" s="532"/>
      <c r="Z150" s="532"/>
      <c r="AA150" s="532"/>
      <c r="AB150" s="533"/>
      <c r="AC150" s="534"/>
      <c r="AD150" s="534"/>
      <c r="AE150" s="535"/>
      <c r="AF150" s="531"/>
      <c r="AG150" s="532"/>
      <c r="AH150" s="532"/>
      <c r="AI150" s="531"/>
      <c r="AJ150" s="532"/>
      <c r="AK150" s="532"/>
      <c r="AL150" s="532"/>
      <c r="AM150" s="533"/>
      <c r="AN150" s="537"/>
      <c r="AO150" s="538"/>
      <c r="AP150" s="538"/>
      <c r="AQ150" s="539"/>
      <c r="AR150" s="463"/>
    </row>
    <row r="151" spans="1:44" ht="12.75">
      <c r="A151" s="449"/>
      <c r="B151" s="470"/>
      <c r="C151" s="471"/>
      <c r="D151" s="465" t="s">
        <v>300</v>
      </c>
      <c r="E151" s="425"/>
      <c r="F151" s="452">
        <v>40330</v>
      </c>
      <c r="G151" s="452">
        <v>40483</v>
      </c>
      <c r="H151" s="530"/>
      <c r="I151" s="531"/>
      <c r="J151" s="532"/>
      <c r="K151" s="532"/>
      <c r="L151" s="532"/>
      <c r="M151" s="532"/>
      <c r="N151" s="533"/>
      <c r="O151" s="532"/>
      <c r="P151" s="534"/>
      <c r="Q151" s="535"/>
      <c r="R151" s="536">
        <v>100</v>
      </c>
      <c r="S151" s="532"/>
      <c r="T151" s="534"/>
      <c r="U151" s="534"/>
      <c r="V151" s="535"/>
      <c r="W151" s="533"/>
      <c r="X151" s="536"/>
      <c r="Y151" s="532"/>
      <c r="Z151" s="532"/>
      <c r="AA151" s="532"/>
      <c r="AB151" s="533"/>
      <c r="AC151" s="534"/>
      <c r="AD151" s="534"/>
      <c r="AE151" s="535"/>
      <c r="AF151" s="531"/>
      <c r="AG151" s="532"/>
      <c r="AH151" s="532"/>
      <c r="AI151" s="531"/>
      <c r="AJ151" s="532"/>
      <c r="AK151" s="532"/>
      <c r="AL151" s="532"/>
      <c r="AM151" s="533"/>
      <c r="AN151" s="537"/>
      <c r="AO151" s="538"/>
      <c r="AP151" s="538"/>
      <c r="AQ151" s="539"/>
      <c r="AR151" s="463"/>
    </row>
    <row r="152" spans="1:44" ht="12.75">
      <c r="A152" s="449"/>
      <c r="B152" s="470"/>
      <c r="C152" s="471"/>
      <c r="D152" s="468" t="s">
        <v>283</v>
      </c>
      <c r="E152" s="425"/>
      <c r="F152" s="452">
        <v>40330</v>
      </c>
      <c r="G152" s="452">
        <v>40483</v>
      </c>
      <c r="H152" s="530"/>
      <c r="I152" s="531"/>
      <c r="J152" s="532"/>
      <c r="K152" s="532"/>
      <c r="L152" s="532"/>
      <c r="M152" s="532"/>
      <c r="N152" s="533"/>
      <c r="O152" s="532"/>
      <c r="P152" s="534"/>
      <c r="Q152" s="535"/>
      <c r="R152" s="536"/>
      <c r="S152" s="532"/>
      <c r="T152" s="534"/>
      <c r="U152" s="534"/>
      <c r="V152" s="535"/>
      <c r="W152" s="533"/>
      <c r="X152" s="536"/>
      <c r="Y152" s="532"/>
      <c r="Z152" s="532">
        <v>190</v>
      </c>
      <c r="AA152" s="532"/>
      <c r="AB152" s="533"/>
      <c r="AC152" s="534"/>
      <c r="AD152" s="534"/>
      <c r="AE152" s="535"/>
      <c r="AF152" s="531"/>
      <c r="AG152" s="532"/>
      <c r="AH152" s="532"/>
      <c r="AI152" s="531"/>
      <c r="AJ152" s="532"/>
      <c r="AK152" s="532"/>
      <c r="AL152" s="532"/>
      <c r="AM152" s="533"/>
      <c r="AN152" s="537"/>
      <c r="AO152" s="538"/>
      <c r="AP152" s="538"/>
      <c r="AQ152" s="539"/>
      <c r="AR152" s="463">
        <f>SUM(AN152:AQ152)</f>
        <v>0</v>
      </c>
    </row>
    <row r="153" spans="1:44" ht="12.75">
      <c r="A153" s="449"/>
      <c r="B153" s="470"/>
      <c r="C153" s="471"/>
      <c r="D153" s="468" t="s">
        <v>301</v>
      </c>
      <c r="E153" s="425"/>
      <c r="F153" s="452">
        <v>40330</v>
      </c>
      <c r="G153" s="452">
        <v>40483</v>
      </c>
      <c r="H153" s="530"/>
      <c r="I153" s="531"/>
      <c r="J153" s="532"/>
      <c r="K153" s="532"/>
      <c r="L153" s="532"/>
      <c r="M153" s="532"/>
      <c r="N153" s="533"/>
      <c r="O153" s="532"/>
      <c r="P153" s="534"/>
      <c r="Q153" s="535"/>
      <c r="R153" s="536">
        <v>80</v>
      </c>
      <c r="S153" s="532"/>
      <c r="T153" s="534"/>
      <c r="U153" s="534"/>
      <c r="V153" s="535"/>
      <c r="W153" s="533"/>
      <c r="X153" s="536"/>
      <c r="Y153" s="532"/>
      <c r="Z153" s="532">
        <v>80</v>
      </c>
      <c r="AA153" s="532"/>
      <c r="AB153" s="533"/>
      <c r="AC153" s="534"/>
      <c r="AD153" s="534"/>
      <c r="AE153" s="535"/>
      <c r="AF153" s="531"/>
      <c r="AG153" s="532"/>
      <c r="AH153" s="532"/>
      <c r="AI153" s="531"/>
      <c r="AJ153" s="532"/>
      <c r="AK153" s="532"/>
      <c r="AL153" s="532"/>
      <c r="AM153" s="533"/>
      <c r="AN153" s="537"/>
      <c r="AO153" s="538"/>
      <c r="AP153" s="538"/>
      <c r="AQ153" s="539"/>
      <c r="AR153" s="463">
        <f>SUM(AN153:AQ153)</f>
        <v>0</v>
      </c>
    </row>
    <row r="154" spans="1:44" ht="12.75">
      <c r="A154" s="449"/>
      <c r="B154" s="470"/>
      <c r="C154" s="471"/>
      <c r="D154" s="468"/>
      <c r="E154" s="425"/>
      <c r="F154" s="540"/>
      <c r="G154" s="540"/>
      <c r="H154" s="530"/>
      <c r="I154" s="531"/>
      <c r="J154" s="532"/>
      <c r="K154" s="532"/>
      <c r="L154" s="532"/>
      <c r="M154" s="532"/>
      <c r="N154" s="533"/>
      <c r="O154" s="532"/>
      <c r="P154" s="534"/>
      <c r="Q154" s="535"/>
      <c r="R154" s="536"/>
      <c r="S154" s="532"/>
      <c r="T154" s="534"/>
      <c r="U154" s="534"/>
      <c r="V154" s="535"/>
      <c r="W154" s="533"/>
      <c r="X154" s="536"/>
      <c r="Y154" s="532"/>
      <c r="Z154" s="532"/>
      <c r="AA154" s="532"/>
      <c r="AB154" s="533"/>
      <c r="AC154" s="534"/>
      <c r="AD154" s="534"/>
      <c r="AE154" s="535"/>
      <c r="AF154" s="531"/>
      <c r="AG154" s="532"/>
      <c r="AH154" s="532"/>
      <c r="AI154" s="531"/>
      <c r="AJ154" s="532"/>
      <c r="AK154" s="532"/>
      <c r="AL154" s="532"/>
      <c r="AM154" s="533"/>
      <c r="AN154" s="537"/>
      <c r="AO154" s="538"/>
      <c r="AP154" s="538"/>
      <c r="AQ154" s="539"/>
      <c r="AR154" s="463"/>
    </row>
    <row r="155" spans="1:44" ht="12.75">
      <c r="A155" s="449"/>
      <c r="B155" s="470"/>
      <c r="C155" s="471"/>
      <c r="D155" s="468"/>
      <c r="E155" s="425"/>
      <c r="F155" s="540"/>
      <c r="G155" s="540"/>
      <c r="H155" s="530"/>
      <c r="I155" s="531"/>
      <c r="J155" s="532"/>
      <c r="K155" s="532"/>
      <c r="L155" s="532"/>
      <c r="M155" s="532"/>
      <c r="N155" s="533"/>
      <c r="O155" s="532"/>
      <c r="P155" s="534"/>
      <c r="Q155" s="535"/>
      <c r="R155" s="536"/>
      <c r="S155" s="532"/>
      <c r="T155" s="534"/>
      <c r="U155" s="534"/>
      <c r="V155" s="535"/>
      <c r="W155" s="533"/>
      <c r="X155" s="536"/>
      <c r="Y155" s="532"/>
      <c r="Z155" s="532"/>
      <c r="AA155" s="532"/>
      <c r="AB155" s="533"/>
      <c r="AC155" s="534"/>
      <c r="AD155" s="534"/>
      <c r="AE155" s="535"/>
      <c r="AF155" s="531"/>
      <c r="AG155" s="532"/>
      <c r="AH155" s="532"/>
      <c r="AI155" s="531"/>
      <c r="AJ155" s="532"/>
      <c r="AK155" s="532"/>
      <c r="AL155" s="532"/>
      <c r="AM155" s="533"/>
      <c r="AN155" s="537"/>
      <c r="AO155" s="538"/>
      <c r="AP155" s="538"/>
      <c r="AQ155" s="539"/>
      <c r="AR155" s="463"/>
    </row>
    <row r="156" spans="1:44" ht="12.75">
      <c r="A156" s="449"/>
      <c r="B156" s="470"/>
      <c r="C156" s="471"/>
      <c r="D156" s="451" t="s">
        <v>284</v>
      </c>
      <c r="E156" s="425"/>
      <c r="F156" s="540"/>
      <c r="G156" s="540"/>
      <c r="H156" s="530"/>
      <c r="I156" s="531"/>
      <c r="J156" s="532"/>
      <c r="K156" s="532"/>
      <c r="L156" s="532"/>
      <c r="M156" s="532"/>
      <c r="N156" s="533"/>
      <c r="O156" s="532"/>
      <c r="P156" s="534"/>
      <c r="Q156" s="535"/>
      <c r="R156" s="536"/>
      <c r="S156" s="532"/>
      <c r="T156" s="534"/>
      <c r="U156" s="534"/>
      <c r="V156" s="535"/>
      <c r="W156" s="533"/>
      <c r="X156" s="536"/>
      <c r="Y156" s="532"/>
      <c r="Z156" s="532"/>
      <c r="AA156" s="532"/>
      <c r="AB156" s="533"/>
      <c r="AC156" s="534"/>
      <c r="AD156" s="534"/>
      <c r="AE156" s="535"/>
      <c r="AF156" s="531"/>
      <c r="AG156" s="532"/>
      <c r="AH156" s="532"/>
      <c r="AI156" s="531"/>
      <c r="AJ156" s="532"/>
      <c r="AK156" s="532"/>
      <c r="AL156" s="532"/>
      <c r="AM156" s="533"/>
      <c r="AN156" s="537"/>
      <c r="AO156" s="538"/>
      <c r="AP156" s="538"/>
      <c r="AQ156" s="539"/>
      <c r="AR156" s="463"/>
    </row>
    <row r="157" spans="1:44" ht="12.75">
      <c r="A157" s="449"/>
      <c r="B157" s="470"/>
      <c r="C157" s="471"/>
      <c r="D157" s="465" t="s">
        <v>248</v>
      </c>
      <c r="E157" s="425"/>
      <c r="F157" s="540"/>
      <c r="G157" s="540"/>
      <c r="H157" s="530">
        <v>1</v>
      </c>
      <c r="I157" s="531"/>
      <c r="J157" s="532"/>
      <c r="K157" s="532"/>
      <c r="L157" s="532"/>
      <c r="M157" s="532"/>
      <c r="N157" s="533"/>
      <c r="O157" s="532"/>
      <c r="P157" s="534"/>
      <c r="Q157" s="535"/>
      <c r="R157" s="536">
        <v>8</v>
      </c>
      <c r="S157" s="532"/>
      <c r="T157" s="534"/>
      <c r="U157" s="534"/>
      <c r="V157" s="535"/>
      <c r="W157" s="533"/>
      <c r="X157" s="536"/>
      <c r="Y157" s="532"/>
      <c r="Z157" s="532"/>
      <c r="AA157" s="532"/>
      <c r="AB157" s="533"/>
      <c r="AC157" s="534"/>
      <c r="AD157" s="534"/>
      <c r="AE157" s="535"/>
      <c r="AF157" s="531"/>
      <c r="AG157" s="532"/>
      <c r="AH157" s="532"/>
      <c r="AI157" s="531"/>
      <c r="AJ157" s="532"/>
      <c r="AK157" s="532"/>
      <c r="AL157" s="532"/>
      <c r="AM157" s="533"/>
      <c r="AN157" s="537"/>
      <c r="AO157" s="538"/>
      <c r="AP157" s="538"/>
      <c r="AQ157" s="539"/>
      <c r="AR157" s="463"/>
    </row>
    <row r="158" spans="1:44" ht="12.75">
      <c r="A158" s="449"/>
      <c r="B158" s="470"/>
      <c r="C158" s="471"/>
      <c r="D158" s="468" t="s">
        <v>302</v>
      </c>
      <c r="E158" s="425"/>
      <c r="F158" s="540"/>
      <c r="G158" s="540"/>
      <c r="H158" s="530">
        <v>5</v>
      </c>
      <c r="I158" s="531"/>
      <c r="J158" s="532"/>
      <c r="K158" s="532"/>
      <c r="L158" s="532"/>
      <c r="M158" s="532"/>
      <c r="N158" s="533"/>
      <c r="O158" s="532"/>
      <c r="P158" s="534"/>
      <c r="Q158" s="535"/>
      <c r="R158" s="536"/>
      <c r="S158" s="532"/>
      <c r="T158" s="534"/>
      <c r="U158" s="534"/>
      <c r="V158" s="535"/>
      <c r="W158" s="533"/>
      <c r="X158" s="536"/>
      <c r="Y158" s="532"/>
      <c r="Z158" s="532"/>
      <c r="AA158" s="532"/>
      <c r="AB158" s="533"/>
      <c r="AC158" s="534"/>
      <c r="AD158" s="534"/>
      <c r="AE158" s="535"/>
      <c r="AF158" s="531"/>
      <c r="AG158" s="532"/>
      <c r="AH158" s="532"/>
      <c r="AI158" s="531"/>
      <c r="AJ158" s="532"/>
      <c r="AK158" s="532"/>
      <c r="AL158" s="532"/>
      <c r="AM158" s="533"/>
      <c r="AN158" s="537"/>
      <c r="AO158" s="538"/>
      <c r="AP158" s="538"/>
      <c r="AQ158" s="539"/>
      <c r="AR158" s="463"/>
    </row>
    <row r="159" spans="1:44" ht="12.75">
      <c r="A159" s="449"/>
      <c r="B159" s="470"/>
      <c r="C159" s="471"/>
      <c r="D159" s="468" t="s">
        <v>303</v>
      </c>
      <c r="E159" s="425"/>
      <c r="F159" s="540"/>
      <c r="G159" s="540"/>
      <c r="H159" s="530">
        <v>8</v>
      </c>
      <c r="I159" s="531"/>
      <c r="J159" s="532"/>
      <c r="K159" s="532"/>
      <c r="L159" s="532"/>
      <c r="M159" s="532"/>
      <c r="N159" s="533"/>
      <c r="O159" s="532"/>
      <c r="P159" s="534"/>
      <c r="Q159" s="535"/>
      <c r="R159" s="536"/>
      <c r="S159" s="532"/>
      <c r="T159" s="534"/>
      <c r="U159" s="534"/>
      <c r="V159" s="535"/>
      <c r="W159" s="533"/>
      <c r="X159" s="536"/>
      <c r="Y159" s="532"/>
      <c r="Z159" s="532"/>
      <c r="AA159" s="532"/>
      <c r="AB159" s="533"/>
      <c r="AC159" s="534"/>
      <c r="AD159" s="534"/>
      <c r="AE159" s="535"/>
      <c r="AF159" s="531"/>
      <c r="AG159" s="532"/>
      <c r="AH159" s="532"/>
      <c r="AI159" s="531"/>
      <c r="AJ159" s="532"/>
      <c r="AK159" s="532"/>
      <c r="AL159" s="532"/>
      <c r="AM159" s="533"/>
      <c r="AN159" s="537"/>
      <c r="AO159" s="538">
        <v>14.4</v>
      </c>
      <c r="AP159" s="538"/>
      <c r="AQ159" s="539"/>
      <c r="AR159" s="463">
        <f>SUM(AN159:AQ159)</f>
        <v>14.4</v>
      </c>
    </row>
    <row r="160" spans="1:44" ht="12.75">
      <c r="A160" s="449"/>
      <c r="B160" s="470"/>
      <c r="C160" s="471"/>
      <c r="D160" s="468" t="s">
        <v>304</v>
      </c>
      <c r="E160" s="425"/>
      <c r="F160" s="540"/>
      <c r="G160" s="540"/>
      <c r="H160" s="530">
        <v>10</v>
      </c>
      <c r="I160" s="531"/>
      <c r="J160" s="532"/>
      <c r="K160" s="532"/>
      <c r="L160" s="532"/>
      <c r="M160" s="532"/>
      <c r="N160" s="533"/>
      <c r="O160" s="532"/>
      <c r="P160" s="534"/>
      <c r="Q160" s="535"/>
      <c r="R160" s="536"/>
      <c r="S160" s="532"/>
      <c r="T160" s="534"/>
      <c r="U160" s="534"/>
      <c r="V160" s="535"/>
      <c r="W160" s="533"/>
      <c r="X160" s="536"/>
      <c r="Y160" s="532"/>
      <c r="Z160" s="532"/>
      <c r="AA160" s="532"/>
      <c r="AB160" s="533"/>
      <c r="AC160" s="534"/>
      <c r="AD160" s="534"/>
      <c r="AE160" s="535"/>
      <c r="AF160" s="531"/>
      <c r="AG160" s="532"/>
      <c r="AH160" s="532"/>
      <c r="AI160" s="531"/>
      <c r="AJ160" s="532"/>
      <c r="AK160" s="532"/>
      <c r="AL160" s="532"/>
      <c r="AM160" s="533"/>
      <c r="AN160" s="537"/>
      <c r="AO160" s="538">
        <v>30</v>
      </c>
      <c r="AP160" s="538"/>
      <c r="AQ160" s="539"/>
      <c r="AR160" s="463">
        <f>SUM(AN160:AQ160)</f>
        <v>30</v>
      </c>
    </row>
    <row r="161" spans="1:44" ht="12.75">
      <c r="A161" s="449"/>
      <c r="B161" s="470"/>
      <c r="C161" s="471"/>
      <c r="D161" s="468"/>
      <c r="E161" s="425"/>
      <c r="F161" s="540"/>
      <c r="G161" s="540"/>
      <c r="H161" s="530"/>
      <c r="I161" s="531"/>
      <c r="J161" s="532"/>
      <c r="K161" s="532"/>
      <c r="L161" s="532"/>
      <c r="M161" s="532"/>
      <c r="N161" s="533"/>
      <c r="O161" s="532"/>
      <c r="P161" s="534"/>
      <c r="Q161" s="535"/>
      <c r="R161" s="536"/>
      <c r="S161" s="532"/>
      <c r="T161" s="534"/>
      <c r="U161" s="534"/>
      <c r="V161" s="535"/>
      <c r="W161" s="533"/>
      <c r="X161" s="536"/>
      <c r="Y161" s="532"/>
      <c r="Z161" s="532"/>
      <c r="AA161" s="532"/>
      <c r="AB161" s="533"/>
      <c r="AC161" s="534"/>
      <c r="AD161" s="534"/>
      <c r="AE161" s="535"/>
      <c r="AF161" s="531"/>
      <c r="AG161" s="532"/>
      <c r="AH161" s="532"/>
      <c r="AI161" s="531"/>
      <c r="AJ161" s="532"/>
      <c r="AK161" s="532"/>
      <c r="AL161" s="532"/>
      <c r="AM161" s="533"/>
      <c r="AN161" s="537"/>
      <c r="AO161" s="538"/>
      <c r="AP161" s="538"/>
      <c r="AQ161" s="539"/>
      <c r="AR161" s="463">
        <f>SUM(AN161:AQ161)</f>
        <v>0</v>
      </c>
    </row>
    <row r="162" spans="1:44" ht="13.5" thickBot="1">
      <c r="A162" s="449"/>
      <c r="B162" s="470"/>
      <c r="C162" s="471"/>
      <c r="D162" s="545" t="s">
        <v>288</v>
      </c>
      <c r="E162" s="425"/>
      <c r="F162" s="540"/>
      <c r="G162" s="540"/>
      <c r="H162" s="530"/>
      <c r="I162" s="531"/>
      <c r="J162" s="532"/>
      <c r="K162" s="532"/>
      <c r="L162" s="532"/>
      <c r="M162" s="532"/>
      <c r="N162" s="533"/>
      <c r="O162" s="532"/>
      <c r="P162" s="534"/>
      <c r="Q162" s="535"/>
      <c r="R162" s="536"/>
      <c r="S162" s="532"/>
      <c r="T162" s="534"/>
      <c r="U162" s="534"/>
      <c r="V162" s="535"/>
      <c r="W162" s="533"/>
      <c r="X162" s="536"/>
      <c r="Y162" s="532"/>
      <c r="Z162" s="532"/>
      <c r="AA162" s="532"/>
      <c r="AB162" s="533"/>
      <c r="AC162" s="534"/>
      <c r="AD162" s="534"/>
      <c r="AE162" s="535"/>
      <c r="AF162" s="531"/>
      <c r="AG162" s="532"/>
      <c r="AH162" s="532"/>
      <c r="AI162" s="531"/>
      <c r="AJ162" s="532"/>
      <c r="AK162" s="532"/>
      <c r="AL162" s="532"/>
      <c r="AM162" s="533"/>
      <c r="AN162" s="537"/>
      <c r="AO162" s="538"/>
      <c r="AP162" s="538"/>
      <c r="AQ162" s="539"/>
      <c r="AR162" s="463"/>
    </row>
    <row r="163" spans="1:44" ht="12.75">
      <c r="A163" s="433">
        <v>1170</v>
      </c>
      <c r="B163" s="469" t="s">
        <v>222</v>
      </c>
      <c r="C163" s="435">
        <v>1204</v>
      </c>
      <c r="D163" s="541" t="s">
        <v>305</v>
      </c>
      <c r="E163" s="542" t="s">
        <v>276</v>
      </c>
      <c r="F163" s="515"/>
      <c r="G163" s="515"/>
      <c r="H163" s="516"/>
      <c r="I163" s="517"/>
      <c r="J163" s="518"/>
      <c r="K163" s="518"/>
      <c r="L163" s="518"/>
      <c r="M163" s="518"/>
      <c r="N163" s="519"/>
      <c r="O163" s="518"/>
      <c r="P163" s="520"/>
      <c r="Q163" s="521"/>
      <c r="R163" s="522"/>
      <c r="S163" s="518"/>
      <c r="T163" s="520"/>
      <c r="U163" s="520"/>
      <c r="V163" s="521"/>
      <c r="W163" s="519"/>
      <c r="X163" s="522"/>
      <c r="Y163" s="518"/>
      <c r="Z163" s="518"/>
      <c r="AA163" s="518"/>
      <c r="AB163" s="519"/>
      <c r="AC163" s="520"/>
      <c r="AD163" s="520"/>
      <c r="AE163" s="521"/>
      <c r="AF163" s="517"/>
      <c r="AG163" s="518"/>
      <c r="AH163" s="518"/>
      <c r="AI163" s="517"/>
      <c r="AJ163" s="518"/>
      <c r="AK163" s="518"/>
      <c r="AL163" s="518"/>
      <c r="AM163" s="519"/>
      <c r="AN163" s="523"/>
      <c r="AO163" s="524"/>
      <c r="AP163" s="524"/>
      <c r="AQ163" s="525"/>
      <c r="AR163" s="494"/>
    </row>
    <row r="164" spans="1:44" ht="12.75">
      <c r="A164" s="449"/>
      <c r="B164" s="470"/>
      <c r="C164" s="471"/>
      <c r="D164" s="451" t="s">
        <v>225</v>
      </c>
      <c r="E164" s="425"/>
      <c r="F164" s="452">
        <v>40087</v>
      </c>
      <c r="G164" s="452">
        <v>40330</v>
      </c>
      <c r="H164" s="530"/>
      <c r="I164" s="531"/>
      <c r="J164" s="532"/>
      <c r="K164" s="532"/>
      <c r="L164" s="532"/>
      <c r="M164" s="532"/>
      <c r="N164" s="533"/>
      <c r="O164" s="532"/>
      <c r="P164" s="534"/>
      <c r="Q164" s="535"/>
      <c r="R164" s="536"/>
      <c r="S164" s="532"/>
      <c r="T164" s="534"/>
      <c r="U164" s="534"/>
      <c r="V164" s="535"/>
      <c r="W164" s="533"/>
      <c r="X164" s="536"/>
      <c r="Y164" s="532"/>
      <c r="Z164" s="532"/>
      <c r="AA164" s="532"/>
      <c r="AB164" s="533"/>
      <c r="AC164" s="534"/>
      <c r="AD164" s="534"/>
      <c r="AE164" s="535"/>
      <c r="AF164" s="531"/>
      <c r="AG164" s="532"/>
      <c r="AH164" s="532"/>
      <c r="AI164" s="531"/>
      <c r="AJ164" s="532"/>
      <c r="AK164" s="532"/>
      <c r="AL164" s="532"/>
      <c r="AM164" s="533"/>
      <c r="AN164" s="537"/>
      <c r="AO164" s="538"/>
      <c r="AP164" s="538"/>
      <c r="AQ164" s="539"/>
      <c r="AR164" s="463">
        <f>SUM(AN164:AQ164)</f>
        <v>0</v>
      </c>
    </row>
    <row r="165" spans="1:44" ht="12.75">
      <c r="A165" s="449"/>
      <c r="B165" s="470"/>
      <c r="C165" s="471"/>
      <c r="D165" s="468" t="s">
        <v>306</v>
      </c>
      <c r="E165" s="425"/>
      <c r="F165" s="452">
        <v>40087</v>
      </c>
      <c r="G165" s="452">
        <v>40330</v>
      </c>
      <c r="H165" s="472"/>
      <c r="I165" s="473">
        <v>0</v>
      </c>
      <c r="J165" s="474">
        <v>0</v>
      </c>
      <c r="K165" s="474">
        <v>0</v>
      </c>
      <c r="L165" s="474">
        <v>0</v>
      </c>
      <c r="M165" s="474">
        <v>0</v>
      </c>
      <c r="N165" s="476">
        <v>0</v>
      </c>
      <c r="O165" s="474"/>
      <c r="P165" s="476"/>
      <c r="Q165" s="477"/>
      <c r="R165" s="478">
        <v>120</v>
      </c>
      <c r="S165" s="474"/>
      <c r="T165" s="476"/>
      <c r="U165" s="476"/>
      <c r="V165" s="477"/>
      <c r="W165" s="475"/>
      <c r="X165" s="478"/>
      <c r="Y165" s="474">
        <v>0</v>
      </c>
      <c r="Z165" s="474"/>
      <c r="AA165" s="474">
        <v>0</v>
      </c>
      <c r="AB165" s="475"/>
      <c r="AC165" s="476"/>
      <c r="AD165" s="476"/>
      <c r="AE165" s="477"/>
      <c r="AF165" s="473">
        <v>0</v>
      </c>
      <c r="AG165" s="474">
        <v>0</v>
      </c>
      <c r="AH165" s="474">
        <v>0</v>
      </c>
      <c r="AI165" s="473">
        <v>0</v>
      </c>
      <c r="AJ165" s="474">
        <v>0</v>
      </c>
      <c r="AK165" s="474">
        <v>0</v>
      </c>
      <c r="AL165" s="474">
        <v>0</v>
      </c>
      <c r="AM165" s="475">
        <v>0</v>
      </c>
      <c r="AN165" s="479"/>
      <c r="AO165" s="480"/>
      <c r="AP165" s="480"/>
      <c r="AQ165" s="481">
        <v>0</v>
      </c>
      <c r="AR165" s="463">
        <f>SUM(AN165:AQ165)</f>
        <v>0</v>
      </c>
    </row>
    <row r="166" spans="1:44" ht="12.75">
      <c r="A166" s="449"/>
      <c r="B166" s="470"/>
      <c r="C166" s="471"/>
      <c r="D166" s="468" t="s">
        <v>282</v>
      </c>
      <c r="E166" s="425"/>
      <c r="F166" s="452">
        <v>40087</v>
      </c>
      <c r="G166" s="452">
        <v>40330</v>
      </c>
      <c r="H166" s="472"/>
      <c r="I166" s="473"/>
      <c r="J166" s="474"/>
      <c r="K166" s="474"/>
      <c r="L166" s="474"/>
      <c r="M166" s="474"/>
      <c r="N166" s="475"/>
      <c r="O166" s="474"/>
      <c r="P166" s="476"/>
      <c r="Q166" s="477"/>
      <c r="R166" s="478"/>
      <c r="S166" s="474"/>
      <c r="T166" s="476"/>
      <c r="U166" s="476"/>
      <c r="V166" s="477"/>
      <c r="W166" s="475"/>
      <c r="X166" s="478"/>
      <c r="Y166" s="474"/>
      <c r="Z166" s="474">
        <v>120</v>
      </c>
      <c r="AA166" s="474"/>
      <c r="AB166" s="475"/>
      <c r="AC166" s="476"/>
      <c r="AD166" s="476"/>
      <c r="AE166" s="477"/>
      <c r="AF166" s="473"/>
      <c r="AG166" s="474"/>
      <c r="AH166" s="474"/>
      <c r="AI166" s="473"/>
      <c r="AJ166" s="474"/>
      <c r="AK166" s="474"/>
      <c r="AL166" s="474"/>
      <c r="AM166" s="475"/>
      <c r="AN166" s="479"/>
      <c r="AO166" s="480"/>
      <c r="AP166" s="480"/>
      <c r="AQ166" s="481"/>
      <c r="AR166" s="463"/>
    </row>
    <row r="167" spans="1:44" ht="12.75">
      <c r="A167" s="449"/>
      <c r="B167" s="470"/>
      <c r="C167" s="471"/>
      <c r="D167" s="451" t="s">
        <v>233</v>
      </c>
      <c r="E167" s="425"/>
      <c r="F167" s="452">
        <v>40330</v>
      </c>
      <c r="G167" s="452">
        <v>40483</v>
      </c>
      <c r="H167" s="472"/>
      <c r="I167" s="473"/>
      <c r="J167" s="474"/>
      <c r="K167" s="474"/>
      <c r="L167" s="474"/>
      <c r="M167" s="474"/>
      <c r="N167" s="475"/>
      <c r="O167" s="474"/>
      <c r="P167" s="476"/>
      <c r="Q167" s="477"/>
      <c r="R167" s="478"/>
      <c r="S167" s="474"/>
      <c r="T167" s="476"/>
      <c r="U167" s="476"/>
      <c r="V167" s="477"/>
      <c r="W167" s="475"/>
      <c r="X167" s="478"/>
      <c r="Y167" s="474"/>
      <c r="Z167" s="474"/>
      <c r="AA167" s="474"/>
      <c r="AB167" s="475"/>
      <c r="AC167" s="476"/>
      <c r="AD167" s="476"/>
      <c r="AE167" s="477"/>
      <c r="AF167" s="473"/>
      <c r="AG167" s="474"/>
      <c r="AH167" s="474"/>
      <c r="AI167" s="473"/>
      <c r="AJ167" s="474"/>
      <c r="AK167" s="474"/>
      <c r="AL167" s="474"/>
      <c r="AM167" s="475"/>
      <c r="AN167" s="479"/>
      <c r="AO167" s="480"/>
      <c r="AP167" s="480"/>
      <c r="AQ167" s="481"/>
      <c r="AR167" s="463"/>
    </row>
    <row r="168" spans="1:44" ht="12.75">
      <c r="A168" s="449"/>
      <c r="B168" s="470"/>
      <c r="C168" s="471"/>
      <c r="D168" s="468" t="s">
        <v>306</v>
      </c>
      <c r="E168" s="425"/>
      <c r="F168" s="452">
        <v>40330</v>
      </c>
      <c r="G168" s="452">
        <v>40483</v>
      </c>
      <c r="H168" s="472"/>
      <c r="I168" s="473"/>
      <c r="J168" s="474"/>
      <c r="K168" s="474"/>
      <c r="L168" s="474"/>
      <c r="M168" s="474"/>
      <c r="N168" s="475"/>
      <c r="O168" s="474"/>
      <c r="P168" s="476"/>
      <c r="Q168" s="477"/>
      <c r="R168" s="478">
        <v>200</v>
      </c>
      <c r="S168" s="474"/>
      <c r="T168" s="476"/>
      <c r="U168" s="476"/>
      <c r="V168" s="477"/>
      <c r="W168" s="475"/>
      <c r="X168" s="478"/>
      <c r="Y168" s="474"/>
      <c r="Z168" s="474"/>
      <c r="AA168" s="474"/>
      <c r="AB168" s="475"/>
      <c r="AC168" s="476"/>
      <c r="AD168" s="476"/>
      <c r="AE168" s="477"/>
      <c r="AF168" s="473"/>
      <c r="AG168" s="474"/>
      <c r="AH168" s="474"/>
      <c r="AI168" s="473"/>
      <c r="AJ168" s="474"/>
      <c r="AK168" s="474"/>
      <c r="AL168" s="474"/>
      <c r="AM168" s="475"/>
      <c r="AN168" s="479"/>
      <c r="AO168" s="480"/>
      <c r="AP168" s="480"/>
      <c r="AQ168" s="481"/>
      <c r="AR168" s="463"/>
    </row>
    <row r="169" spans="1:44" ht="12.75">
      <c r="A169" s="449"/>
      <c r="B169" s="470"/>
      <c r="C169" s="471"/>
      <c r="D169" s="468" t="s">
        <v>283</v>
      </c>
      <c r="E169" s="425"/>
      <c r="F169" s="452">
        <v>40330</v>
      </c>
      <c r="G169" s="452">
        <v>40483</v>
      </c>
      <c r="H169" s="472"/>
      <c r="I169" s="473"/>
      <c r="J169" s="474"/>
      <c r="K169" s="474"/>
      <c r="L169" s="474"/>
      <c r="M169" s="474"/>
      <c r="N169" s="475"/>
      <c r="O169" s="474"/>
      <c r="P169" s="476"/>
      <c r="Q169" s="477"/>
      <c r="R169" s="478"/>
      <c r="S169" s="474"/>
      <c r="T169" s="476"/>
      <c r="U169" s="476"/>
      <c r="V169" s="477"/>
      <c r="W169" s="475"/>
      <c r="X169" s="478"/>
      <c r="Y169" s="474"/>
      <c r="Z169" s="474">
        <v>200</v>
      </c>
      <c r="AA169" s="474"/>
      <c r="AB169" s="475"/>
      <c r="AC169" s="476"/>
      <c r="AD169" s="476"/>
      <c r="AE169" s="477"/>
      <c r="AF169" s="473"/>
      <c r="AG169" s="474"/>
      <c r="AH169" s="474"/>
      <c r="AI169" s="473"/>
      <c r="AJ169" s="474"/>
      <c r="AK169" s="474"/>
      <c r="AL169" s="474"/>
      <c r="AM169" s="475"/>
      <c r="AN169" s="479"/>
      <c r="AO169" s="480"/>
      <c r="AP169" s="480"/>
      <c r="AQ169" s="481"/>
      <c r="AR169" s="463"/>
    </row>
    <row r="170" spans="1:44" ht="12.75">
      <c r="A170" s="449"/>
      <c r="B170" s="470"/>
      <c r="C170" s="471"/>
      <c r="D170" s="451" t="s">
        <v>284</v>
      </c>
      <c r="E170" s="425"/>
      <c r="F170" s="452"/>
      <c r="G170" s="452"/>
      <c r="H170" s="472"/>
      <c r="I170" s="473"/>
      <c r="J170" s="474"/>
      <c r="K170" s="474"/>
      <c r="L170" s="474"/>
      <c r="M170" s="474"/>
      <c r="N170" s="475"/>
      <c r="O170" s="474"/>
      <c r="P170" s="476"/>
      <c r="Q170" s="477"/>
      <c r="R170" s="478"/>
      <c r="S170" s="474"/>
      <c r="T170" s="476"/>
      <c r="U170" s="476"/>
      <c r="V170" s="477"/>
      <c r="W170" s="475"/>
      <c r="X170" s="478"/>
      <c r="Y170" s="474"/>
      <c r="Z170" s="474"/>
      <c r="AA170" s="474"/>
      <c r="AB170" s="475"/>
      <c r="AC170" s="476"/>
      <c r="AD170" s="476"/>
      <c r="AE170" s="477"/>
      <c r="AF170" s="473"/>
      <c r="AG170" s="474"/>
      <c r="AH170" s="474"/>
      <c r="AI170" s="473"/>
      <c r="AJ170" s="474"/>
      <c r="AK170" s="474"/>
      <c r="AL170" s="474"/>
      <c r="AM170" s="475"/>
      <c r="AN170" s="479"/>
      <c r="AO170" s="480"/>
      <c r="AP170" s="480"/>
      <c r="AQ170" s="481"/>
      <c r="AR170" s="463"/>
    </row>
    <row r="171" spans="1:44" ht="12.75">
      <c r="A171" s="449"/>
      <c r="B171" s="470"/>
      <c r="C171" s="471"/>
      <c r="D171" s="465" t="s">
        <v>248</v>
      </c>
      <c r="E171" s="425"/>
      <c r="F171" s="452"/>
      <c r="G171" s="452"/>
      <c r="H171" s="472">
        <v>1</v>
      </c>
      <c r="I171" s="473"/>
      <c r="J171" s="474"/>
      <c r="K171" s="474"/>
      <c r="L171" s="474"/>
      <c r="M171" s="474"/>
      <c r="N171" s="475"/>
      <c r="O171" s="474"/>
      <c r="P171" s="476"/>
      <c r="Q171" s="477"/>
      <c r="R171" s="478">
        <v>8</v>
      </c>
      <c r="S171" s="474"/>
      <c r="T171" s="476"/>
      <c r="U171" s="476"/>
      <c r="V171" s="477"/>
      <c r="W171" s="475"/>
      <c r="X171" s="478"/>
      <c r="Y171" s="474"/>
      <c r="Z171" s="474"/>
      <c r="AA171" s="474"/>
      <c r="AB171" s="475"/>
      <c r="AC171" s="476"/>
      <c r="AD171" s="476"/>
      <c r="AE171" s="477"/>
      <c r="AF171" s="473"/>
      <c r="AG171" s="474"/>
      <c r="AH171" s="474"/>
      <c r="AI171" s="473"/>
      <c r="AJ171" s="474"/>
      <c r="AK171" s="474"/>
      <c r="AL171" s="474"/>
      <c r="AM171" s="475"/>
      <c r="AN171" s="479"/>
      <c r="AO171" s="480"/>
      <c r="AP171" s="480"/>
      <c r="AQ171" s="481"/>
      <c r="AR171" s="463">
        <f>SUM(AN171:AQ171)</f>
        <v>0</v>
      </c>
    </row>
    <row r="172" spans="1:44" ht="12.75">
      <c r="A172" s="449"/>
      <c r="B172" s="470"/>
      <c r="C172" s="471"/>
      <c r="D172" s="468" t="s">
        <v>302</v>
      </c>
      <c r="E172" s="425"/>
      <c r="F172" s="452"/>
      <c r="G172" s="452"/>
      <c r="H172" s="472">
        <v>5</v>
      </c>
      <c r="I172" s="473"/>
      <c r="J172" s="474"/>
      <c r="K172" s="474"/>
      <c r="L172" s="474"/>
      <c r="M172" s="474"/>
      <c r="N172" s="475"/>
      <c r="O172" s="474"/>
      <c r="P172" s="476"/>
      <c r="Q172" s="477"/>
      <c r="R172" s="478"/>
      <c r="S172" s="474"/>
      <c r="T172" s="476"/>
      <c r="U172" s="476"/>
      <c r="V172" s="477"/>
      <c r="W172" s="475"/>
      <c r="X172" s="478"/>
      <c r="Y172" s="474"/>
      <c r="Z172" s="474"/>
      <c r="AA172" s="474"/>
      <c r="AB172" s="475"/>
      <c r="AC172" s="476"/>
      <c r="AD172" s="476"/>
      <c r="AE172" s="477"/>
      <c r="AF172" s="473"/>
      <c r="AG172" s="474"/>
      <c r="AH172" s="474"/>
      <c r="AI172" s="473"/>
      <c r="AJ172" s="474"/>
      <c r="AK172" s="474"/>
      <c r="AL172" s="474"/>
      <c r="AM172" s="475"/>
      <c r="AN172" s="479"/>
      <c r="AO172" s="480"/>
      <c r="AP172" s="480"/>
      <c r="AQ172" s="481"/>
      <c r="AR172" s="463"/>
    </row>
    <row r="173" spans="1:44" ht="12.75">
      <c r="A173" s="449"/>
      <c r="B173" s="470"/>
      <c r="C173" s="471"/>
      <c r="D173" s="468" t="s">
        <v>307</v>
      </c>
      <c r="E173" s="425"/>
      <c r="F173" s="452"/>
      <c r="G173" s="452"/>
      <c r="H173" s="472">
        <v>8</v>
      </c>
      <c r="I173" s="473"/>
      <c r="J173" s="474"/>
      <c r="K173" s="474"/>
      <c r="L173" s="474"/>
      <c r="M173" s="474"/>
      <c r="N173" s="475"/>
      <c r="O173" s="474"/>
      <c r="P173" s="476"/>
      <c r="Q173" s="477"/>
      <c r="R173" s="478">
        <v>40</v>
      </c>
      <c r="S173" s="474"/>
      <c r="T173" s="476"/>
      <c r="U173" s="476"/>
      <c r="V173" s="477"/>
      <c r="W173" s="475"/>
      <c r="X173" s="478"/>
      <c r="Y173" s="474"/>
      <c r="Z173" s="474"/>
      <c r="AA173" s="474"/>
      <c r="AB173" s="475"/>
      <c r="AC173" s="476"/>
      <c r="AD173" s="476"/>
      <c r="AE173" s="477"/>
      <c r="AF173" s="473"/>
      <c r="AG173" s="474"/>
      <c r="AH173" s="474"/>
      <c r="AI173" s="473"/>
      <c r="AJ173" s="474"/>
      <c r="AK173" s="474"/>
      <c r="AL173" s="474"/>
      <c r="AM173" s="475"/>
      <c r="AN173" s="479"/>
      <c r="AO173" s="480">
        <v>25</v>
      </c>
      <c r="AP173" s="480"/>
      <c r="AQ173" s="481"/>
      <c r="AR173" s="463">
        <f>SUM(AN173:AQ173)</f>
        <v>25</v>
      </c>
    </row>
    <row r="174" spans="1:44" ht="12.75">
      <c r="A174" s="449"/>
      <c r="B174" s="470"/>
      <c r="C174" s="471"/>
      <c r="D174" s="465" t="s">
        <v>308</v>
      </c>
      <c r="E174" s="425"/>
      <c r="F174" s="452"/>
      <c r="G174" s="452"/>
      <c r="H174" s="472"/>
      <c r="I174" s="473"/>
      <c r="J174" s="474"/>
      <c r="K174" s="474"/>
      <c r="L174" s="474"/>
      <c r="M174" s="474"/>
      <c r="N174" s="475"/>
      <c r="O174" s="474"/>
      <c r="P174" s="476"/>
      <c r="Q174" s="477"/>
      <c r="R174" s="478">
        <v>200</v>
      </c>
      <c r="S174" s="474"/>
      <c r="T174" s="476"/>
      <c r="U174" s="476"/>
      <c r="V174" s="477"/>
      <c r="W174" s="475"/>
      <c r="X174" s="478"/>
      <c r="Y174" s="474"/>
      <c r="Z174" s="474"/>
      <c r="AA174" s="474"/>
      <c r="AB174" s="475"/>
      <c r="AC174" s="476"/>
      <c r="AD174" s="476"/>
      <c r="AE174" s="477"/>
      <c r="AF174" s="473"/>
      <c r="AG174" s="474"/>
      <c r="AH174" s="474"/>
      <c r="AI174" s="473"/>
      <c r="AJ174" s="474"/>
      <c r="AK174" s="474"/>
      <c r="AL174" s="474"/>
      <c r="AM174" s="475"/>
      <c r="AN174" s="479"/>
      <c r="AO174" s="480"/>
      <c r="AP174" s="480"/>
      <c r="AQ174" s="481"/>
      <c r="AR174" s="463">
        <f>SUM(AN174:AQ174)</f>
        <v>0</v>
      </c>
    </row>
    <row r="175" spans="1:44" ht="13.5" thickBot="1">
      <c r="A175" s="449"/>
      <c r="B175" s="470"/>
      <c r="C175" s="471"/>
      <c r="D175" s="465"/>
      <c r="E175" s="425"/>
      <c r="F175" s="482"/>
      <c r="G175" s="482"/>
      <c r="H175" s="453"/>
      <c r="I175" s="459"/>
      <c r="J175" s="455"/>
      <c r="K175" s="455"/>
      <c r="L175" s="455"/>
      <c r="M175" s="455"/>
      <c r="N175" s="454"/>
      <c r="O175" s="455"/>
      <c r="P175" s="456"/>
      <c r="Q175" s="457"/>
      <c r="R175" s="458"/>
      <c r="S175" s="455"/>
      <c r="T175" s="456"/>
      <c r="U175" s="456"/>
      <c r="V175" s="457"/>
      <c r="W175" s="454"/>
      <c r="X175" s="458"/>
      <c r="Y175" s="455"/>
      <c r="Z175" s="455"/>
      <c r="AA175" s="455"/>
      <c r="AB175" s="454"/>
      <c r="AC175" s="456"/>
      <c r="AD175" s="456"/>
      <c r="AE175" s="457"/>
      <c r="AF175" s="459"/>
      <c r="AG175" s="455"/>
      <c r="AH175" s="455"/>
      <c r="AI175" s="459"/>
      <c r="AJ175" s="455"/>
      <c r="AK175" s="455"/>
      <c r="AL175" s="455"/>
      <c r="AM175" s="454"/>
      <c r="AN175" s="460"/>
      <c r="AO175" s="461"/>
      <c r="AP175" s="461"/>
      <c r="AQ175" s="462"/>
      <c r="AR175" s="463">
        <f>SUM(AN175:AQ175)</f>
        <v>0</v>
      </c>
    </row>
    <row r="176" spans="1:44" ht="12.75">
      <c r="A176" s="469">
        <v>1170</v>
      </c>
      <c r="B176" s="469" t="s">
        <v>222</v>
      </c>
      <c r="C176" s="469">
        <v>1300</v>
      </c>
      <c r="D176" s="436" t="s">
        <v>309</v>
      </c>
      <c r="E176" s="514" t="s">
        <v>272</v>
      </c>
      <c r="F176" s="437"/>
      <c r="G176" s="437"/>
      <c r="H176" s="438"/>
      <c r="I176" s="439"/>
      <c r="J176" s="440"/>
      <c r="K176" s="440"/>
      <c r="L176" s="440"/>
      <c r="M176" s="440"/>
      <c r="N176" s="441"/>
      <c r="O176" s="440"/>
      <c r="P176" s="442"/>
      <c r="Q176" s="443"/>
      <c r="R176" s="444"/>
      <c r="S176" s="440"/>
      <c r="T176" s="442"/>
      <c r="U176" s="442"/>
      <c r="V176" s="443"/>
      <c r="W176" s="441"/>
      <c r="X176" s="444"/>
      <c r="Y176" s="440"/>
      <c r="Z176" s="440"/>
      <c r="AA176" s="440"/>
      <c r="AB176" s="441"/>
      <c r="AC176" s="442"/>
      <c r="AD176" s="442"/>
      <c r="AE176" s="443"/>
      <c r="AF176" s="439"/>
      <c r="AG176" s="440"/>
      <c r="AH176" s="440"/>
      <c r="AI176" s="439"/>
      <c r="AJ176" s="440"/>
      <c r="AK176" s="440"/>
      <c r="AL176" s="440"/>
      <c r="AM176" s="441"/>
      <c r="AN176" s="445"/>
      <c r="AO176" s="446"/>
      <c r="AP176" s="446"/>
      <c r="AQ176" s="447"/>
      <c r="AR176" s="448"/>
    </row>
    <row r="177" spans="1:44" ht="13.5" thickBot="1">
      <c r="A177" s="449"/>
      <c r="B177" s="470"/>
      <c r="C177" s="471"/>
      <c r="D177" s="465" t="s">
        <v>310</v>
      </c>
      <c r="E177" s="425"/>
      <c r="F177" s="540">
        <v>40087</v>
      </c>
      <c r="G177" s="540">
        <v>40542</v>
      </c>
      <c r="H177" s="453"/>
      <c r="I177" s="454"/>
      <c r="J177" s="455"/>
      <c r="K177" s="455"/>
      <c r="L177" s="455"/>
      <c r="M177" s="455"/>
      <c r="N177" s="454"/>
      <c r="O177" s="455"/>
      <c r="P177" s="456"/>
      <c r="Q177" s="457"/>
      <c r="R177" s="458"/>
      <c r="S177" s="455"/>
      <c r="T177" s="456"/>
      <c r="U177" s="456"/>
      <c r="V177" s="457"/>
      <c r="W177" s="454"/>
      <c r="X177" s="458"/>
      <c r="Y177" s="455"/>
      <c r="Z177" s="455"/>
      <c r="AA177" s="455"/>
      <c r="AB177" s="454"/>
      <c r="AC177" s="456"/>
      <c r="AD177" s="456">
        <v>300</v>
      </c>
      <c r="AE177" s="457"/>
      <c r="AF177" s="459"/>
      <c r="AG177" s="455"/>
      <c r="AH177" s="455"/>
      <c r="AI177" s="459"/>
      <c r="AJ177" s="455"/>
      <c r="AK177" s="455"/>
      <c r="AL177" s="455"/>
      <c r="AM177" s="454"/>
      <c r="AN177" s="460"/>
      <c r="AO177" s="461"/>
      <c r="AP177" s="461"/>
      <c r="AQ177" s="462"/>
      <c r="AR177" s="510"/>
    </row>
    <row r="178" spans="1:44" ht="12.75">
      <c r="A178" s="469">
        <v>1170</v>
      </c>
      <c r="B178" s="469" t="s">
        <v>222</v>
      </c>
      <c r="C178" s="469">
        <v>1301</v>
      </c>
      <c r="D178" s="436" t="s">
        <v>311</v>
      </c>
      <c r="E178" s="514" t="s">
        <v>272</v>
      </c>
      <c r="F178" s="437"/>
      <c r="G178" s="437"/>
      <c r="H178" s="438"/>
      <c r="I178" s="439"/>
      <c r="J178" s="440"/>
      <c r="K178" s="440"/>
      <c r="L178" s="440"/>
      <c r="M178" s="440"/>
      <c r="N178" s="441"/>
      <c r="O178" s="440"/>
      <c r="P178" s="442"/>
      <c r="Q178" s="443"/>
      <c r="R178" s="444"/>
      <c r="S178" s="440"/>
      <c r="T178" s="442"/>
      <c r="U178" s="442"/>
      <c r="V178" s="443"/>
      <c r="W178" s="441"/>
      <c r="X178" s="444"/>
      <c r="Y178" s="440"/>
      <c r="Z178" s="440"/>
      <c r="AA178" s="440"/>
      <c r="AB178" s="441"/>
      <c r="AC178" s="442"/>
      <c r="AD178" s="442"/>
      <c r="AE178" s="443"/>
      <c r="AF178" s="439"/>
      <c r="AG178" s="440"/>
      <c r="AH178" s="440"/>
      <c r="AI178" s="439"/>
      <c r="AJ178" s="440"/>
      <c r="AK178" s="440"/>
      <c r="AL178" s="440"/>
      <c r="AM178" s="441"/>
      <c r="AN178" s="445"/>
      <c r="AO178" s="446"/>
      <c r="AP178" s="446"/>
      <c r="AQ178" s="447"/>
      <c r="AR178" s="448"/>
    </row>
    <row r="179" spans="1:44" ht="12.75">
      <c r="A179" s="546"/>
      <c r="B179" s="526"/>
      <c r="C179" s="528"/>
      <c r="D179" s="544" t="s">
        <v>312</v>
      </c>
      <c r="E179" s="425"/>
      <c r="F179" s="540"/>
      <c r="G179" s="540"/>
      <c r="H179" s="530"/>
      <c r="I179" s="531">
        <v>40</v>
      </c>
      <c r="J179" s="532"/>
      <c r="K179" s="532"/>
      <c r="L179" s="532"/>
      <c r="M179" s="532"/>
      <c r="N179" s="533"/>
      <c r="O179" s="532"/>
      <c r="P179" s="534"/>
      <c r="Q179" s="535"/>
      <c r="R179" s="536"/>
      <c r="S179" s="532"/>
      <c r="T179" s="534"/>
      <c r="U179" s="534"/>
      <c r="V179" s="535"/>
      <c r="W179" s="533"/>
      <c r="X179" s="536"/>
      <c r="Y179" s="532"/>
      <c r="Z179" s="532"/>
      <c r="AA179" s="532"/>
      <c r="AB179" s="533"/>
      <c r="AC179" s="534"/>
      <c r="AD179" s="534">
        <v>120</v>
      </c>
      <c r="AE179" s="535">
        <v>80</v>
      </c>
      <c r="AF179" s="531">
        <v>16</v>
      </c>
      <c r="AG179" s="532"/>
      <c r="AH179" s="532"/>
      <c r="AI179" s="531"/>
      <c r="AJ179" s="532"/>
      <c r="AK179" s="532"/>
      <c r="AL179" s="532"/>
      <c r="AM179" s="533"/>
      <c r="AN179" s="537"/>
      <c r="AO179" s="538"/>
      <c r="AP179" s="538"/>
      <c r="AQ179" s="539"/>
      <c r="AR179" s="547"/>
    </row>
    <row r="180" spans="1:45" ht="12.75">
      <c r="A180" s="548"/>
      <c r="B180" s="549"/>
      <c r="C180" s="550"/>
      <c r="D180" s="544"/>
      <c r="E180" s="551"/>
      <c r="F180" s="452"/>
      <c r="G180" s="452"/>
      <c r="H180" s="472"/>
      <c r="I180" s="473"/>
      <c r="J180" s="474"/>
      <c r="K180" s="474"/>
      <c r="L180" s="474"/>
      <c r="M180" s="474"/>
      <c r="N180" s="475"/>
      <c r="O180" s="474"/>
      <c r="P180" s="476"/>
      <c r="Q180" s="477"/>
      <c r="R180" s="478"/>
      <c r="S180" s="474"/>
      <c r="T180" s="476"/>
      <c r="U180" s="476"/>
      <c r="V180" s="477"/>
      <c r="W180" s="475"/>
      <c r="X180" s="478"/>
      <c r="Y180" s="474"/>
      <c r="Z180" s="474"/>
      <c r="AA180" s="474"/>
      <c r="AB180" s="475"/>
      <c r="AC180" s="476"/>
      <c r="AD180" s="476"/>
      <c r="AE180" s="477"/>
      <c r="AF180" s="473"/>
      <c r="AG180" s="474"/>
      <c r="AH180" s="474"/>
      <c r="AI180" s="473"/>
      <c r="AJ180" s="474"/>
      <c r="AK180" s="474"/>
      <c r="AL180" s="474"/>
      <c r="AM180" s="475"/>
      <c r="AN180" s="479"/>
      <c r="AO180" s="480"/>
      <c r="AP180" s="480"/>
      <c r="AQ180" s="481"/>
      <c r="AR180" s="463">
        <f>SUM(AN180:AQ180)</f>
        <v>0</v>
      </c>
      <c r="AS180" s="552"/>
    </row>
    <row r="181" spans="1:45" ht="12.75">
      <c r="A181" s="553"/>
      <c r="B181" s="549"/>
      <c r="C181" s="550"/>
      <c r="D181" s="451" t="s">
        <v>284</v>
      </c>
      <c r="E181" s="551"/>
      <c r="F181" s="554"/>
      <c r="G181" s="554"/>
      <c r="H181" s="555"/>
      <c r="I181" s="556"/>
      <c r="J181" s="557"/>
      <c r="K181" s="557"/>
      <c r="L181" s="557"/>
      <c r="M181" s="557"/>
      <c r="N181" s="558"/>
      <c r="O181" s="557"/>
      <c r="P181" s="559"/>
      <c r="Q181" s="560"/>
      <c r="R181" s="561"/>
      <c r="S181" s="557"/>
      <c r="T181" s="559"/>
      <c r="U181" s="559"/>
      <c r="V181" s="560"/>
      <c r="W181" s="558"/>
      <c r="X181" s="561"/>
      <c r="Y181" s="557"/>
      <c r="Z181" s="557"/>
      <c r="AA181" s="557"/>
      <c r="AB181" s="558"/>
      <c r="AC181" s="559"/>
      <c r="AD181" s="559"/>
      <c r="AE181" s="560"/>
      <c r="AF181" s="556"/>
      <c r="AG181" s="557"/>
      <c r="AH181" s="557"/>
      <c r="AI181" s="556"/>
      <c r="AJ181" s="557"/>
      <c r="AK181" s="557"/>
      <c r="AL181" s="557"/>
      <c r="AM181" s="558"/>
      <c r="AN181" s="562"/>
      <c r="AO181" s="563"/>
      <c r="AP181" s="563"/>
      <c r="AQ181" s="564"/>
      <c r="AR181" s="494"/>
      <c r="AS181" s="552"/>
    </row>
    <row r="182" spans="1:45" ht="12.75">
      <c r="A182" s="553"/>
      <c r="B182" s="549"/>
      <c r="C182" s="550"/>
      <c r="D182" s="565" t="s">
        <v>313</v>
      </c>
      <c r="E182" s="551"/>
      <c r="F182" s="452"/>
      <c r="G182" s="452"/>
      <c r="H182" s="472"/>
      <c r="I182" s="473"/>
      <c r="J182" s="474"/>
      <c r="K182" s="474"/>
      <c r="L182" s="474"/>
      <c r="M182" s="474"/>
      <c r="N182" s="475"/>
      <c r="O182" s="474"/>
      <c r="P182" s="476"/>
      <c r="Q182" s="477"/>
      <c r="R182" s="478"/>
      <c r="S182" s="474"/>
      <c r="T182" s="476"/>
      <c r="U182" s="476"/>
      <c r="V182" s="477"/>
      <c r="W182" s="475"/>
      <c r="X182" s="478"/>
      <c r="Y182" s="474"/>
      <c r="Z182" s="474"/>
      <c r="AA182" s="474"/>
      <c r="AB182" s="475"/>
      <c r="AC182" s="476"/>
      <c r="AD182" s="476"/>
      <c r="AE182" s="477"/>
      <c r="AF182" s="473"/>
      <c r="AG182" s="474"/>
      <c r="AH182" s="474"/>
      <c r="AI182" s="473"/>
      <c r="AJ182" s="474"/>
      <c r="AK182" s="474"/>
      <c r="AL182" s="474"/>
      <c r="AM182" s="475"/>
      <c r="AN182" s="479"/>
      <c r="AO182" s="480"/>
      <c r="AP182" s="480"/>
      <c r="AQ182" s="481"/>
      <c r="AR182" s="463">
        <f aca="true" t="shared" si="4" ref="AR182:AR194">SUM(AN182:AQ182)</f>
        <v>0</v>
      </c>
      <c r="AS182" s="552"/>
    </row>
    <row r="183" spans="1:45" ht="12.75">
      <c r="A183" s="553"/>
      <c r="B183" s="549"/>
      <c r="C183" s="550"/>
      <c r="D183" s="468" t="s">
        <v>314</v>
      </c>
      <c r="E183" s="551"/>
      <c r="F183" s="452"/>
      <c r="G183" s="452"/>
      <c r="H183" s="472"/>
      <c r="I183" s="473"/>
      <c r="J183" s="474"/>
      <c r="K183" s="474"/>
      <c r="L183" s="474"/>
      <c r="M183" s="474"/>
      <c r="N183" s="475"/>
      <c r="O183" s="474"/>
      <c r="P183" s="476"/>
      <c r="Q183" s="477"/>
      <c r="R183" s="478"/>
      <c r="S183" s="474"/>
      <c r="T183" s="476"/>
      <c r="U183" s="476"/>
      <c r="V183" s="477"/>
      <c r="W183" s="475"/>
      <c r="X183" s="478"/>
      <c r="Y183" s="474"/>
      <c r="Z183" s="474"/>
      <c r="AA183" s="474"/>
      <c r="AB183" s="475"/>
      <c r="AC183" s="476"/>
      <c r="AD183" s="476"/>
      <c r="AE183" s="477"/>
      <c r="AF183" s="473">
        <v>8</v>
      </c>
      <c r="AG183" s="474"/>
      <c r="AH183" s="474"/>
      <c r="AI183" s="473"/>
      <c r="AJ183" s="474"/>
      <c r="AK183" s="474"/>
      <c r="AL183" s="474"/>
      <c r="AM183" s="475"/>
      <c r="AN183" s="479">
        <v>10</v>
      </c>
      <c r="AO183" s="480"/>
      <c r="AP183" s="480"/>
      <c r="AQ183" s="481"/>
      <c r="AR183" s="463">
        <f t="shared" si="4"/>
        <v>10</v>
      </c>
      <c r="AS183" s="552"/>
    </row>
    <row r="184" spans="1:45" ht="12.75">
      <c r="A184" s="553"/>
      <c r="B184" s="549"/>
      <c r="C184" s="550"/>
      <c r="D184" s="465" t="s">
        <v>315</v>
      </c>
      <c r="E184" s="551"/>
      <c r="F184" s="452"/>
      <c r="G184" s="452"/>
      <c r="H184" s="472"/>
      <c r="I184" s="473"/>
      <c r="J184" s="474"/>
      <c r="K184" s="474"/>
      <c r="L184" s="474"/>
      <c r="M184" s="474"/>
      <c r="N184" s="475"/>
      <c r="O184" s="474"/>
      <c r="P184" s="476"/>
      <c r="Q184" s="477"/>
      <c r="R184" s="478"/>
      <c r="S184" s="474"/>
      <c r="T184" s="476"/>
      <c r="U184" s="476"/>
      <c r="V184" s="477"/>
      <c r="W184" s="475"/>
      <c r="X184" s="478"/>
      <c r="Y184" s="474"/>
      <c r="Z184" s="474"/>
      <c r="AA184" s="474"/>
      <c r="AB184" s="475"/>
      <c r="AC184" s="476"/>
      <c r="AD184" s="476"/>
      <c r="AE184" s="477"/>
      <c r="AF184" s="473">
        <v>8</v>
      </c>
      <c r="AG184" s="474"/>
      <c r="AH184" s="474"/>
      <c r="AI184" s="473"/>
      <c r="AJ184" s="474"/>
      <c r="AK184" s="474"/>
      <c r="AL184" s="474"/>
      <c r="AM184" s="475"/>
      <c r="AN184" s="479"/>
      <c r="AO184" s="480"/>
      <c r="AP184" s="480"/>
      <c r="AQ184" s="481"/>
      <c r="AR184" s="463">
        <f t="shared" si="4"/>
        <v>0</v>
      </c>
      <c r="AS184" s="552"/>
    </row>
    <row r="185" spans="1:45" ht="12.75">
      <c r="A185" s="553"/>
      <c r="B185" s="549"/>
      <c r="C185" s="550"/>
      <c r="D185" s="465" t="s">
        <v>316</v>
      </c>
      <c r="E185" s="551"/>
      <c r="F185" s="452"/>
      <c r="G185" s="452"/>
      <c r="H185" s="472"/>
      <c r="I185" s="473"/>
      <c r="J185" s="474"/>
      <c r="K185" s="474"/>
      <c r="L185" s="474"/>
      <c r="M185" s="474"/>
      <c r="N185" s="475"/>
      <c r="O185" s="474"/>
      <c r="P185" s="476"/>
      <c r="Q185" s="477"/>
      <c r="R185" s="478"/>
      <c r="S185" s="474"/>
      <c r="T185" s="476"/>
      <c r="U185" s="476"/>
      <c r="V185" s="477"/>
      <c r="W185" s="475"/>
      <c r="X185" s="478"/>
      <c r="Y185" s="474"/>
      <c r="Z185" s="474"/>
      <c r="AA185" s="474"/>
      <c r="AB185" s="475"/>
      <c r="AC185" s="476"/>
      <c r="AD185" s="476"/>
      <c r="AE185" s="477"/>
      <c r="AF185" s="473"/>
      <c r="AG185" s="474"/>
      <c r="AH185" s="474"/>
      <c r="AI185" s="473"/>
      <c r="AJ185" s="474"/>
      <c r="AK185" s="474"/>
      <c r="AL185" s="474"/>
      <c r="AM185" s="475"/>
      <c r="AN185" s="479"/>
      <c r="AO185" s="480"/>
      <c r="AP185" s="480"/>
      <c r="AQ185" s="481"/>
      <c r="AR185" s="463">
        <f t="shared" si="4"/>
        <v>0</v>
      </c>
      <c r="AS185" s="552"/>
    </row>
    <row r="186" spans="1:45" ht="12.75">
      <c r="A186" s="553"/>
      <c r="B186" s="549"/>
      <c r="C186" s="550"/>
      <c r="D186" s="544" t="s">
        <v>317</v>
      </c>
      <c r="E186" s="551"/>
      <c r="F186" s="452"/>
      <c r="G186" s="452"/>
      <c r="H186" s="472"/>
      <c r="I186" s="473"/>
      <c r="J186" s="474"/>
      <c r="K186" s="474"/>
      <c r="L186" s="474"/>
      <c r="M186" s="474"/>
      <c r="N186" s="475"/>
      <c r="O186" s="474"/>
      <c r="P186" s="476"/>
      <c r="Q186" s="477"/>
      <c r="R186" s="478"/>
      <c r="S186" s="474"/>
      <c r="T186" s="476"/>
      <c r="U186" s="476"/>
      <c r="V186" s="477"/>
      <c r="W186" s="475"/>
      <c r="X186" s="478"/>
      <c r="Y186" s="474"/>
      <c r="Z186" s="474"/>
      <c r="AA186" s="474"/>
      <c r="AB186" s="475"/>
      <c r="AC186" s="476"/>
      <c r="AD186" s="476"/>
      <c r="AE186" s="477"/>
      <c r="AF186" s="473">
        <v>40</v>
      </c>
      <c r="AG186" s="474"/>
      <c r="AH186" s="474"/>
      <c r="AI186" s="473"/>
      <c r="AJ186" s="474"/>
      <c r="AK186" s="474"/>
      <c r="AL186" s="474"/>
      <c r="AM186" s="475"/>
      <c r="AN186" s="479"/>
      <c r="AO186" s="566">
        <v>30</v>
      </c>
      <c r="AP186" s="480">
        <v>1</v>
      </c>
      <c r="AQ186" s="481"/>
      <c r="AR186" s="463">
        <f t="shared" si="4"/>
        <v>31</v>
      </c>
      <c r="AS186" s="552"/>
    </row>
    <row r="187" spans="1:45" ht="12.75">
      <c r="A187" s="553"/>
      <c r="B187" s="549"/>
      <c r="C187" s="550"/>
      <c r="D187" s="544" t="s">
        <v>318</v>
      </c>
      <c r="E187" s="551"/>
      <c r="F187" s="452"/>
      <c r="G187" s="452"/>
      <c r="H187" s="472"/>
      <c r="I187" s="473"/>
      <c r="J187" s="474"/>
      <c r="K187" s="474"/>
      <c r="L187" s="474"/>
      <c r="M187" s="474"/>
      <c r="N187" s="475"/>
      <c r="O187" s="474"/>
      <c r="P187" s="476"/>
      <c r="Q187" s="477"/>
      <c r="R187" s="478"/>
      <c r="S187" s="474"/>
      <c r="T187" s="476"/>
      <c r="U187" s="476"/>
      <c r="V187" s="477"/>
      <c r="W187" s="475"/>
      <c r="X187" s="478"/>
      <c r="Y187" s="474"/>
      <c r="Z187" s="474"/>
      <c r="AA187" s="474"/>
      <c r="AB187" s="475"/>
      <c r="AC187" s="476"/>
      <c r="AD187" s="476"/>
      <c r="AE187" s="477"/>
      <c r="AF187" s="473">
        <v>8</v>
      </c>
      <c r="AG187" s="474"/>
      <c r="AH187" s="474"/>
      <c r="AI187" s="473"/>
      <c r="AJ187" s="474"/>
      <c r="AK187" s="474"/>
      <c r="AL187" s="474"/>
      <c r="AM187" s="475"/>
      <c r="AN187" s="479"/>
      <c r="AO187" s="480"/>
      <c r="AP187" s="480"/>
      <c r="AQ187" s="481"/>
      <c r="AR187" s="463">
        <f t="shared" si="4"/>
        <v>0</v>
      </c>
      <c r="AS187" s="552"/>
    </row>
    <row r="188" spans="1:45" ht="12.75">
      <c r="A188" s="553"/>
      <c r="B188" s="549"/>
      <c r="C188" s="550"/>
      <c r="D188" s="468" t="s">
        <v>319</v>
      </c>
      <c r="E188" s="551"/>
      <c r="F188" s="452"/>
      <c r="G188" s="452"/>
      <c r="H188" s="472"/>
      <c r="I188" s="473"/>
      <c r="J188" s="474"/>
      <c r="K188" s="474"/>
      <c r="L188" s="474"/>
      <c r="M188" s="474"/>
      <c r="N188" s="475"/>
      <c r="O188" s="474"/>
      <c r="P188" s="476"/>
      <c r="Q188" s="477"/>
      <c r="R188" s="478"/>
      <c r="S188" s="474"/>
      <c r="T188" s="476"/>
      <c r="U188" s="476"/>
      <c r="V188" s="477"/>
      <c r="W188" s="475"/>
      <c r="X188" s="478"/>
      <c r="Y188" s="474"/>
      <c r="Z188" s="474"/>
      <c r="AA188" s="474"/>
      <c r="AB188" s="475"/>
      <c r="AC188" s="476"/>
      <c r="AD188" s="476"/>
      <c r="AE188" s="477"/>
      <c r="AF188" s="473"/>
      <c r="AG188" s="474"/>
      <c r="AH188" s="474"/>
      <c r="AI188" s="473"/>
      <c r="AJ188" s="474"/>
      <c r="AK188" s="474"/>
      <c r="AL188" s="474"/>
      <c r="AM188" s="475"/>
      <c r="AN188" s="479"/>
      <c r="AO188" s="480"/>
      <c r="AP188" s="480"/>
      <c r="AQ188" s="481"/>
      <c r="AR188" s="463">
        <f t="shared" si="4"/>
        <v>0</v>
      </c>
      <c r="AS188" s="552"/>
    </row>
    <row r="189" spans="1:45" ht="12.75">
      <c r="A189" s="553"/>
      <c r="B189" s="549"/>
      <c r="C189" s="550"/>
      <c r="D189" s="465" t="s">
        <v>320</v>
      </c>
      <c r="E189" s="551"/>
      <c r="F189" s="452"/>
      <c r="G189" s="452"/>
      <c r="H189" s="472"/>
      <c r="I189" s="473"/>
      <c r="J189" s="474"/>
      <c r="K189" s="474"/>
      <c r="L189" s="474"/>
      <c r="M189" s="474"/>
      <c r="N189" s="475"/>
      <c r="O189" s="474"/>
      <c r="P189" s="476"/>
      <c r="Q189" s="477"/>
      <c r="R189" s="478"/>
      <c r="S189" s="474"/>
      <c r="T189" s="476"/>
      <c r="U189" s="476"/>
      <c r="V189" s="477"/>
      <c r="W189" s="475"/>
      <c r="X189" s="478"/>
      <c r="Y189" s="474"/>
      <c r="Z189" s="474"/>
      <c r="AA189" s="474"/>
      <c r="AB189" s="475"/>
      <c r="AC189" s="476"/>
      <c r="AD189" s="476"/>
      <c r="AE189" s="477"/>
      <c r="AF189" s="473">
        <v>40</v>
      </c>
      <c r="AG189" s="474"/>
      <c r="AH189" s="474"/>
      <c r="AI189" s="473"/>
      <c r="AJ189" s="474"/>
      <c r="AK189" s="474"/>
      <c r="AL189" s="474"/>
      <c r="AM189" s="475"/>
      <c r="AN189" s="479"/>
      <c r="AO189" s="566">
        <v>30</v>
      </c>
      <c r="AP189" s="480">
        <v>1</v>
      </c>
      <c r="AQ189" s="481"/>
      <c r="AR189" s="463">
        <f t="shared" si="4"/>
        <v>31</v>
      </c>
      <c r="AS189" s="552"/>
    </row>
    <row r="190" spans="1:45" ht="12.75">
      <c r="A190" s="553"/>
      <c r="B190" s="549"/>
      <c r="C190" s="550"/>
      <c r="D190" s="567" t="s">
        <v>321</v>
      </c>
      <c r="E190" s="551"/>
      <c r="F190" s="452"/>
      <c r="G190" s="452"/>
      <c r="H190" s="472"/>
      <c r="I190" s="473"/>
      <c r="J190" s="474"/>
      <c r="K190" s="474"/>
      <c r="L190" s="474"/>
      <c r="M190" s="474"/>
      <c r="N190" s="475"/>
      <c r="O190" s="474"/>
      <c r="P190" s="476"/>
      <c r="Q190" s="477"/>
      <c r="R190" s="478"/>
      <c r="S190" s="474"/>
      <c r="T190" s="476"/>
      <c r="U190" s="476"/>
      <c r="V190" s="477"/>
      <c r="W190" s="475"/>
      <c r="X190" s="478"/>
      <c r="Y190" s="474"/>
      <c r="Z190" s="474"/>
      <c r="AA190" s="474"/>
      <c r="AB190" s="475"/>
      <c r="AC190" s="476"/>
      <c r="AD190" s="476"/>
      <c r="AE190" s="477"/>
      <c r="AF190" s="473"/>
      <c r="AG190" s="474"/>
      <c r="AH190" s="474"/>
      <c r="AI190" s="473"/>
      <c r="AJ190" s="474"/>
      <c r="AK190" s="474"/>
      <c r="AL190" s="474"/>
      <c r="AM190" s="475"/>
      <c r="AN190" s="479"/>
      <c r="AO190" s="480"/>
      <c r="AP190" s="480">
        <v>1</v>
      </c>
      <c r="AQ190" s="481"/>
      <c r="AR190" s="463">
        <f t="shared" si="4"/>
        <v>1</v>
      </c>
      <c r="AS190" s="552"/>
    </row>
    <row r="191" spans="1:45" ht="12.75">
      <c r="A191" s="553"/>
      <c r="B191" s="549"/>
      <c r="C191" s="550"/>
      <c r="D191" s="465" t="s">
        <v>322</v>
      </c>
      <c r="E191" s="551"/>
      <c r="F191" s="452"/>
      <c r="G191" s="452"/>
      <c r="H191" s="472"/>
      <c r="I191" s="473"/>
      <c r="J191" s="474"/>
      <c r="K191" s="474"/>
      <c r="L191" s="474"/>
      <c r="M191" s="474"/>
      <c r="N191" s="475"/>
      <c r="O191" s="474"/>
      <c r="P191" s="476"/>
      <c r="Q191" s="477"/>
      <c r="R191" s="478"/>
      <c r="S191" s="474"/>
      <c r="T191" s="476"/>
      <c r="U191" s="476"/>
      <c r="V191" s="477"/>
      <c r="W191" s="475"/>
      <c r="X191" s="478"/>
      <c r="Y191" s="474"/>
      <c r="Z191" s="474"/>
      <c r="AA191" s="474"/>
      <c r="AB191" s="475"/>
      <c r="AC191" s="476"/>
      <c r="AD191" s="476"/>
      <c r="AE191" s="477"/>
      <c r="AF191" s="473">
        <v>16</v>
      </c>
      <c r="AG191" s="474"/>
      <c r="AH191" s="474"/>
      <c r="AI191" s="473"/>
      <c r="AJ191" s="474"/>
      <c r="AK191" s="474"/>
      <c r="AL191" s="474"/>
      <c r="AM191" s="475"/>
      <c r="AN191" s="568">
        <v>20</v>
      </c>
      <c r="AO191" s="480"/>
      <c r="AP191" s="480"/>
      <c r="AQ191" s="481"/>
      <c r="AR191" s="463">
        <f t="shared" si="4"/>
        <v>20</v>
      </c>
      <c r="AS191" s="552"/>
    </row>
    <row r="192" spans="1:45" ht="12.75">
      <c r="A192" s="553"/>
      <c r="B192" s="549"/>
      <c r="C192" s="550"/>
      <c r="D192" s="465" t="s">
        <v>323</v>
      </c>
      <c r="E192" s="551"/>
      <c r="F192" s="452"/>
      <c r="G192" s="452"/>
      <c r="H192" s="472"/>
      <c r="I192" s="473"/>
      <c r="J192" s="474"/>
      <c r="K192" s="474"/>
      <c r="L192" s="474"/>
      <c r="M192" s="474"/>
      <c r="N192" s="475"/>
      <c r="O192" s="474"/>
      <c r="P192" s="476"/>
      <c r="Q192" s="477"/>
      <c r="R192" s="478"/>
      <c r="S192" s="474"/>
      <c r="T192" s="476"/>
      <c r="U192" s="476"/>
      <c r="V192" s="477"/>
      <c r="W192" s="475"/>
      <c r="X192" s="478"/>
      <c r="Y192" s="474"/>
      <c r="Z192" s="474"/>
      <c r="AA192" s="474"/>
      <c r="AB192" s="475"/>
      <c r="AC192" s="476"/>
      <c r="AD192" s="476"/>
      <c r="AE192" s="477"/>
      <c r="AF192" s="473">
        <v>24</v>
      </c>
      <c r="AG192" s="474"/>
      <c r="AH192" s="474"/>
      <c r="AI192" s="473"/>
      <c r="AJ192" s="474"/>
      <c r="AK192" s="474"/>
      <c r="AL192" s="474"/>
      <c r="AM192" s="475"/>
      <c r="AN192" s="568">
        <v>20</v>
      </c>
      <c r="AO192" s="480"/>
      <c r="AP192" s="480"/>
      <c r="AQ192" s="481"/>
      <c r="AR192" s="463">
        <f t="shared" si="4"/>
        <v>20</v>
      </c>
      <c r="AS192" s="552"/>
    </row>
    <row r="193" spans="1:45" ht="12.75">
      <c r="A193" s="553"/>
      <c r="B193" s="549"/>
      <c r="C193" s="550"/>
      <c r="D193" s="465" t="s">
        <v>324</v>
      </c>
      <c r="E193" s="551"/>
      <c r="F193" s="452"/>
      <c r="G193" s="452"/>
      <c r="H193" s="472"/>
      <c r="I193" s="473"/>
      <c r="J193" s="474"/>
      <c r="K193" s="474"/>
      <c r="L193" s="474"/>
      <c r="M193" s="474"/>
      <c r="N193" s="475"/>
      <c r="O193" s="474"/>
      <c r="P193" s="476"/>
      <c r="Q193" s="477"/>
      <c r="R193" s="478"/>
      <c r="S193" s="474"/>
      <c r="T193" s="476"/>
      <c r="U193" s="476"/>
      <c r="V193" s="477"/>
      <c r="W193" s="475"/>
      <c r="X193" s="478"/>
      <c r="Y193" s="474"/>
      <c r="Z193" s="474"/>
      <c r="AA193" s="474"/>
      <c r="AB193" s="475"/>
      <c r="AC193" s="476"/>
      <c r="AD193" s="476"/>
      <c r="AE193" s="477"/>
      <c r="AF193" s="473">
        <v>8</v>
      </c>
      <c r="AG193" s="474"/>
      <c r="AH193" s="474"/>
      <c r="AI193" s="473"/>
      <c r="AJ193" s="474"/>
      <c r="AK193" s="474"/>
      <c r="AL193" s="474"/>
      <c r="AM193" s="475"/>
      <c r="AN193" s="568">
        <v>20</v>
      </c>
      <c r="AO193" s="480"/>
      <c r="AP193" s="480"/>
      <c r="AQ193" s="481"/>
      <c r="AR193" s="463">
        <f t="shared" si="4"/>
        <v>20</v>
      </c>
      <c r="AS193" s="552"/>
    </row>
    <row r="194" spans="1:45" ht="12.75">
      <c r="A194" s="553"/>
      <c r="B194" s="549"/>
      <c r="C194" s="550"/>
      <c r="D194" s="465" t="s">
        <v>325</v>
      </c>
      <c r="E194" s="551"/>
      <c r="F194" s="452"/>
      <c r="G194" s="452"/>
      <c r="H194" s="472"/>
      <c r="I194" s="473"/>
      <c r="J194" s="474"/>
      <c r="K194" s="474"/>
      <c r="L194" s="474"/>
      <c r="M194" s="474"/>
      <c r="N194" s="475"/>
      <c r="O194" s="474"/>
      <c r="P194" s="476"/>
      <c r="Q194" s="477"/>
      <c r="R194" s="478"/>
      <c r="S194" s="474"/>
      <c r="T194" s="476"/>
      <c r="U194" s="476"/>
      <c r="V194" s="477"/>
      <c r="W194" s="475"/>
      <c r="X194" s="478"/>
      <c r="Y194" s="474"/>
      <c r="Z194" s="474"/>
      <c r="AA194" s="474"/>
      <c r="AB194" s="475"/>
      <c r="AC194" s="476"/>
      <c r="AD194" s="476"/>
      <c r="AE194" s="477"/>
      <c r="AF194" s="473">
        <v>8</v>
      </c>
      <c r="AG194" s="474"/>
      <c r="AH194" s="474"/>
      <c r="AI194" s="473"/>
      <c r="AJ194" s="474">
        <v>120</v>
      </c>
      <c r="AK194" s="474"/>
      <c r="AL194" s="474"/>
      <c r="AM194" s="475"/>
      <c r="AN194" s="568">
        <v>5</v>
      </c>
      <c r="AO194" s="480"/>
      <c r="AP194" s="480"/>
      <c r="AQ194" s="481"/>
      <c r="AR194" s="463">
        <f t="shared" si="4"/>
        <v>5</v>
      </c>
      <c r="AS194" s="552"/>
    </row>
    <row r="195" spans="1:45" ht="12.75">
      <c r="A195" s="553"/>
      <c r="B195" s="549"/>
      <c r="C195" s="550"/>
      <c r="D195" s="451" t="s">
        <v>326</v>
      </c>
      <c r="E195" s="551"/>
      <c r="F195" s="554"/>
      <c r="G195" s="554"/>
      <c r="H195" s="555"/>
      <c r="I195" s="556"/>
      <c r="J195" s="557"/>
      <c r="K195" s="557"/>
      <c r="L195" s="557"/>
      <c r="M195" s="557"/>
      <c r="N195" s="558"/>
      <c r="O195" s="557"/>
      <c r="P195" s="559"/>
      <c r="Q195" s="560"/>
      <c r="R195" s="561"/>
      <c r="S195" s="557"/>
      <c r="T195" s="559"/>
      <c r="U195" s="559"/>
      <c r="V195" s="560"/>
      <c r="W195" s="558"/>
      <c r="X195" s="561"/>
      <c r="Y195" s="557"/>
      <c r="Z195" s="557"/>
      <c r="AA195" s="557"/>
      <c r="AB195" s="558"/>
      <c r="AC195" s="559"/>
      <c r="AD195" s="559"/>
      <c r="AE195" s="560"/>
      <c r="AF195" s="556"/>
      <c r="AG195" s="557"/>
      <c r="AH195" s="557"/>
      <c r="AI195" s="556"/>
      <c r="AJ195" s="557"/>
      <c r="AK195" s="557"/>
      <c r="AL195" s="557"/>
      <c r="AM195" s="558"/>
      <c r="AN195" s="562"/>
      <c r="AO195" s="563"/>
      <c r="AP195" s="563"/>
      <c r="AQ195" s="564"/>
      <c r="AR195" s="494"/>
      <c r="AS195" s="552"/>
    </row>
    <row r="196" spans="1:45" ht="12.75">
      <c r="A196" s="553"/>
      <c r="B196" s="549"/>
      <c r="C196" s="550"/>
      <c r="D196" s="465" t="s">
        <v>327</v>
      </c>
      <c r="E196" s="551"/>
      <c r="F196" s="452"/>
      <c r="G196" s="452"/>
      <c r="H196" s="472"/>
      <c r="I196" s="473"/>
      <c r="J196" s="474"/>
      <c r="K196" s="474"/>
      <c r="L196" s="474"/>
      <c r="M196" s="474"/>
      <c r="N196" s="475"/>
      <c r="O196" s="474"/>
      <c r="P196" s="476"/>
      <c r="Q196" s="477"/>
      <c r="R196" s="478"/>
      <c r="S196" s="474"/>
      <c r="T196" s="476"/>
      <c r="U196" s="476"/>
      <c r="V196" s="477"/>
      <c r="W196" s="475"/>
      <c r="X196" s="478"/>
      <c r="Y196" s="474"/>
      <c r="Z196" s="474"/>
      <c r="AA196" s="474"/>
      <c r="AB196" s="475"/>
      <c r="AC196" s="476"/>
      <c r="AD196" s="476">
        <v>120</v>
      </c>
      <c r="AE196" s="477">
        <v>240</v>
      </c>
      <c r="AF196" s="473"/>
      <c r="AG196" s="474"/>
      <c r="AH196" s="474"/>
      <c r="AI196" s="569">
        <v>320</v>
      </c>
      <c r="AJ196" s="474"/>
      <c r="AK196" s="474"/>
      <c r="AL196" s="474">
        <v>560</v>
      </c>
      <c r="AM196" s="475"/>
      <c r="AN196" s="568">
        <v>20</v>
      </c>
      <c r="AO196" s="480"/>
      <c r="AP196" s="480"/>
      <c r="AQ196" s="481"/>
      <c r="AR196" s="463">
        <f>SUM(AN196:AQ196)</f>
        <v>20</v>
      </c>
      <c r="AS196" s="552"/>
    </row>
    <row r="197" spans="1:45" ht="12.75">
      <c r="A197" s="553"/>
      <c r="B197" s="549"/>
      <c r="C197" s="550"/>
      <c r="D197" s="465" t="s">
        <v>328</v>
      </c>
      <c r="E197" s="551"/>
      <c r="F197" s="452"/>
      <c r="G197" s="452"/>
      <c r="H197" s="472"/>
      <c r="I197" s="473"/>
      <c r="J197" s="474"/>
      <c r="K197" s="474"/>
      <c r="L197" s="474"/>
      <c r="M197" s="474"/>
      <c r="N197" s="475"/>
      <c r="O197" s="474"/>
      <c r="P197" s="476"/>
      <c r="Q197" s="477"/>
      <c r="R197" s="478"/>
      <c r="S197" s="474"/>
      <c r="T197" s="476"/>
      <c r="U197" s="476"/>
      <c r="V197" s="477"/>
      <c r="W197" s="475"/>
      <c r="X197" s="478"/>
      <c r="Y197" s="474"/>
      <c r="Z197" s="474"/>
      <c r="AA197" s="474"/>
      <c r="AB197" s="475"/>
      <c r="AC197" s="476"/>
      <c r="AD197" s="476"/>
      <c r="AE197" s="477"/>
      <c r="AF197" s="473"/>
      <c r="AG197" s="474"/>
      <c r="AH197" s="474"/>
      <c r="AI197" s="473"/>
      <c r="AJ197" s="474"/>
      <c r="AK197" s="474"/>
      <c r="AL197" s="474"/>
      <c r="AM197" s="475"/>
      <c r="AN197" s="479"/>
      <c r="AO197" s="480"/>
      <c r="AP197" s="480"/>
      <c r="AQ197" s="481"/>
      <c r="AR197" s="463">
        <f>SUM(AN197:AQ197)</f>
        <v>0</v>
      </c>
      <c r="AS197" s="552"/>
    </row>
    <row r="198" spans="1:45" ht="12.75">
      <c r="A198" s="553"/>
      <c r="B198" s="549"/>
      <c r="C198" s="550"/>
      <c r="D198" s="544" t="s">
        <v>329</v>
      </c>
      <c r="E198" s="551"/>
      <c r="F198" s="482"/>
      <c r="G198" s="482"/>
      <c r="H198" s="453"/>
      <c r="I198" s="459"/>
      <c r="J198" s="455"/>
      <c r="K198" s="455"/>
      <c r="L198" s="455"/>
      <c r="M198" s="455"/>
      <c r="N198" s="454"/>
      <c r="O198" s="455"/>
      <c r="P198" s="456"/>
      <c r="Q198" s="457"/>
      <c r="R198" s="458"/>
      <c r="S198" s="455"/>
      <c r="T198" s="456"/>
      <c r="U198" s="456"/>
      <c r="V198" s="457"/>
      <c r="W198" s="454"/>
      <c r="X198" s="458"/>
      <c r="Y198" s="455"/>
      <c r="Z198" s="455"/>
      <c r="AA198" s="455"/>
      <c r="AB198" s="454"/>
      <c r="AC198" s="456"/>
      <c r="AD198" s="456"/>
      <c r="AE198" s="457"/>
      <c r="AF198" s="570">
        <v>160</v>
      </c>
      <c r="AG198" s="455"/>
      <c r="AH198" s="455"/>
      <c r="AI198" s="570">
        <v>1280</v>
      </c>
      <c r="AJ198" s="455"/>
      <c r="AK198" s="571">
        <v>240</v>
      </c>
      <c r="AL198" s="455"/>
      <c r="AM198" s="454"/>
      <c r="AN198" s="572">
        <v>7</v>
      </c>
      <c r="AO198" s="461"/>
      <c r="AP198" s="461"/>
      <c r="AQ198" s="462">
        <v>5</v>
      </c>
      <c r="AR198" s="463">
        <f>SUM(AN198:AQ198)</f>
        <v>12</v>
      </c>
      <c r="AS198" s="552"/>
    </row>
    <row r="199" spans="1:45" ht="12.75">
      <c r="A199" s="553"/>
      <c r="B199" s="549"/>
      <c r="C199" s="550"/>
      <c r="D199" s="544" t="s">
        <v>330</v>
      </c>
      <c r="E199" s="551"/>
      <c r="F199" s="482"/>
      <c r="G199" s="482"/>
      <c r="H199" s="453"/>
      <c r="I199" s="459"/>
      <c r="J199" s="455"/>
      <c r="K199" s="455"/>
      <c r="L199" s="455"/>
      <c r="M199" s="455"/>
      <c r="N199" s="454"/>
      <c r="O199" s="455"/>
      <c r="P199" s="456"/>
      <c r="Q199" s="457"/>
      <c r="R199" s="458"/>
      <c r="S199" s="455"/>
      <c r="T199" s="456"/>
      <c r="U199" s="456"/>
      <c r="V199" s="457"/>
      <c r="W199" s="454"/>
      <c r="X199" s="458"/>
      <c r="Y199" s="455"/>
      <c r="Z199" s="455"/>
      <c r="AA199" s="455"/>
      <c r="AB199" s="454"/>
      <c r="AC199" s="456"/>
      <c r="AD199" s="456"/>
      <c r="AE199" s="457"/>
      <c r="AF199" s="570">
        <v>160</v>
      </c>
      <c r="AG199" s="455"/>
      <c r="AH199" s="455"/>
      <c r="AI199" s="570">
        <v>320</v>
      </c>
      <c r="AJ199" s="455"/>
      <c r="AK199" s="455"/>
      <c r="AL199" s="455"/>
      <c r="AM199" s="454"/>
      <c r="AN199" s="460"/>
      <c r="AO199" s="461"/>
      <c r="AP199" s="461"/>
      <c r="AQ199" s="462"/>
      <c r="AR199" s="463">
        <f>SUM(AN199:AQ199)</f>
        <v>0</v>
      </c>
      <c r="AS199" s="552"/>
    </row>
    <row r="200" spans="1:44" ht="13.5" thickBot="1">
      <c r="A200" s="449"/>
      <c r="B200" s="470"/>
      <c r="C200" s="471"/>
      <c r="D200" s="573"/>
      <c r="E200" s="425"/>
      <c r="F200" s="499"/>
      <c r="G200" s="499"/>
      <c r="H200" s="500"/>
      <c r="I200" s="503"/>
      <c r="J200" s="502"/>
      <c r="K200" s="502"/>
      <c r="L200" s="502"/>
      <c r="M200" s="502"/>
      <c r="N200" s="503"/>
      <c r="O200" s="502"/>
      <c r="P200" s="504"/>
      <c r="Q200" s="505"/>
      <c r="R200" s="506"/>
      <c r="S200" s="502"/>
      <c r="T200" s="504"/>
      <c r="U200" s="504"/>
      <c r="V200" s="505"/>
      <c r="W200" s="503"/>
      <c r="X200" s="506"/>
      <c r="Y200" s="502"/>
      <c r="Z200" s="502"/>
      <c r="AA200" s="502"/>
      <c r="AB200" s="503"/>
      <c r="AC200" s="504"/>
      <c r="AD200" s="504"/>
      <c r="AE200" s="505"/>
      <c r="AF200" s="501"/>
      <c r="AG200" s="502"/>
      <c r="AH200" s="502"/>
      <c r="AI200" s="501"/>
      <c r="AJ200" s="502"/>
      <c r="AK200" s="502"/>
      <c r="AL200" s="502"/>
      <c r="AM200" s="503"/>
      <c r="AN200" s="507"/>
      <c r="AO200" s="508"/>
      <c r="AP200" s="508"/>
      <c r="AQ200" s="509"/>
      <c r="AR200" s="510"/>
    </row>
    <row r="201" spans="1:44" ht="12.75">
      <c r="A201" s="469">
        <v>1170</v>
      </c>
      <c r="B201" s="469" t="s">
        <v>222</v>
      </c>
      <c r="C201" s="469">
        <v>1302</v>
      </c>
      <c r="D201" s="436" t="s">
        <v>331</v>
      </c>
      <c r="E201" s="514" t="s">
        <v>272</v>
      </c>
      <c r="F201" s="437"/>
      <c r="G201" s="437"/>
      <c r="H201" s="438"/>
      <c r="I201" s="439"/>
      <c r="J201" s="440"/>
      <c r="K201" s="440"/>
      <c r="L201" s="440"/>
      <c r="M201" s="440"/>
      <c r="N201" s="441"/>
      <c r="O201" s="440"/>
      <c r="P201" s="442"/>
      <c r="Q201" s="443"/>
      <c r="R201" s="444"/>
      <c r="S201" s="440"/>
      <c r="T201" s="442"/>
      <c r="U201" s="442"/>
      <c r="V201" s="443"/>
      <c r="W201" s="441"/>
      <c r="X201" s="444"/>
      <c r="Y201" s="440"/>
      <c r="Z201" s="440"/>
      <c r="AA201" s="440"/>
      <c r="AB201" s="441"/>
      <c r="AC201" s="442"/>
      <c r="AD201" s="442"/>
      <c r="AE201" s="443"/>
      <c r="AF201" s="439"/>
      <c r="AG201" s="440"/>
      <c r="AH201" s="440"/>
      <c r="AI201" s="439"/>
      <c r="AJ201" s="440"/>
      <c r="AK201" s="440"/>
      <c r="AL201" s="440"/>
      <c r="AM201" s="441"/>
      <c r="AN201" s="445"/>
      <c r="AO201" s="446"/>
      <c r="AP201" s="446"/>
      <c r="AQ201" s="447"/>
      <c r="AR201" s="448"/>
    </row>
    <row r="202" spans="1:45" ht="12.75">
      <c r="A202" s="526"/>
      <c r="B202" s="527"/>
      <c r="C202" s="528"/>
      <c r="D202" s="544" t="s">
        <v>332</v>
      </c>
      <c r="E202" s="425"/>
      <c r="F202" s="540"/>
      <c r="G202" s="540"/>
      <c r="H202" s="530"/>
      <c r="I202" s="531"/>
      <c r="J202" s="532"/>
      <c r="K202" s="532"/>
      <c r="L202" s="532"/>
      <c r="M202" s="532"/>
      <c r="N202" s="533"/>
      <c r="O202" s="532"/>
      <c r="P202" s="534"/>
      <c r="Q202" s="535"/>
      <c r="R202" s="536"/>
      <c r="S202" s="532"/>
      <c r="T202" s="534"/>
      <c r="U202" s="534"/>
      <c r="V202" s="535"/>
      <c r="W202" s="533"/>
      <c r="X202" s="536"/>
      <c r="Y202" s="532"/>
      <c r="Z202" s="532"/>
      <c r="AA202" s="532"/>
      <c r="AB202" s="533"/>
      <c r="AC202" s="534"/>
      <c r="AD202" s="534">
        <v>200</v>
      </c>
      <c r="AE202" s="535"/>
      <c r="AF202" s="531"/>
      <c r="AG202" s="532"/>
      <c r="AH202" s="532"/>
      <c r="AI202" s="531"/>
      <c r="AJ202" s="532"/>
      <c r="AK202" s="532"/>
      <c r="AL202" s="532"/>
      <c r="AM202" s="533"/>
      <c r="AN202" s="537"/>
      <c r="AO202" s="538"/>
      <c r="AP202" s="538"/>
      <c r="AQ202" s="539"/>
      <c r="AR202" s="463"/>
      <c r="AS202" s="5"/>
    </row>
    <row r="203" spans="1:45" ht="12.75">
      <c r="A203" s="449"/>
      <c r="B203" s="470"/>
      <c r="C203" s="471"/>
      <c r="D203" s="544" t="s">
        <v>333</v>
      </c>
      <c r="E203" s="425"/>
      <c r="F203" s="540">
        <v>40670</v>
      </c>
      <c r="G203" s="452">
        <v>41071</v>
      </c>
      <c r="H203" s="452"/>
      <c r="I203" s="531">
        <v>80</v>
      </c>
      <c r="J203" s="532"/>
      <c r="K203" s="532"/>
      <c r="L203" s="532"/>
      <c r="M203" s="532"/>
      <c r="N203" s="533"/>
      <c r="O203" s="532"/>
      <c r="P203" s="534"/>
      <c r="Q203" s="535"/>
      <c r="R203" s="536"/>
      <c r="S203" s="532"/>
      <c r="T203" s="534"/>
      <c r="U203" s="534"/>
      <c r="V203" s="535"/>
      <c r="W203" s="533"/>
      <c r="X203" s="536"/>
      <c r="Y203" s="532"/>
      <c r="Z203" s="532"/>
      <c r="AA203" s="532"/>
      <c r="AB203" s="533"/>
      <c r="AC203" s="534"/>
      <c r="AD203" s="534"/>
      <c r="AE203" s="535"/>
      <c r="AF203" s="531"/>
      <c r="AG203" s="532"/>
      <c r="AH203" s="532"/>
      <c r="AI203" s="531"/>
      <c r="AJ203" s="532"/>
      <c r="AK203" s="532"/>
      <c r="AL203" s="532"/>
      <c r="AM203" s="533"/>
      <c r="AN203" s="537"/>
      <c r="AO203" s="538"/>
      <c r="AP203" s="538"/>
      <c r="AQ203" s="539"/>
      <c r="AR203" s="463"/>
      <c r="AS203" s="5"/>
    </row>
    <row r="204" spans="1:45" ht="12.75">
      <c r="A204" s="449"/>
      <c r="B204" s="470"/>
      <c r="C204" s="471"/>
      <c r="D204" s="544" t="s">
        <v>334</v>
      </c>
      <c r="E204" s="425"/>
      <c r="F204" s="540">
        <v>41218</v>
      </c>
      <c r="G204" s="452">
        <v>41260</v>
      </c>
      <c r="H204" s="530"/>
      <c r="I204" s="531">
        <v>80</v>
      </c>
      <c r="J204" s="532"/>
      <c r="K204" s="532"/>
      <c r="L204" s="532"/>
      <c r="M204" s="532"/>
      <c r="N204" s="533"/>
      <c r="O204" s="532"/>
      <c r="P204" s="534"/>
      <c r="Q204" s="535"/>
      <c r="R204" s="536"/>
      <c r="S204" s="532"/>
      <c r="T204" s="534"/>
      <c r="U204" s="534"/>
      <c r="V204" s="535"/>
      <c r="W204" s="533"/>
      <c r="X204" s="536"/>
      <c r="Y204" s="532"/>
      <c r="Z204" s="532"/>
      <c r="AA204" s="532"/>
      <c r="AB204" s="533"/>
      <c r="AC204" s="534"/>
      <c r="AD204" s="534"/>
      <c r="AE204" s="535"/>
      <c r="AF204" s="531"/>
      <c r="AG204" s="532"/>
      <c r="AH204" s="532"/>
      <c r="AI204" s="531"/>
      <c r="AJ204" s="532"/>
      <c r="AK204" s="532"/>
      <c r="AL204" s="532"/>
      <c r="AM204" s="533"/>
      <c r="AN204" s="537"/>
      <c r="AO204" s="538"/>
      <c r="AP204" s="538"/>
      <c r="AQ204" s="539"/>
      <c r="AR204" s="463"/>
      <c r="AS204" s="5"/>
    </row>
    <row r="205" spans="1:44" ht="12.75">
      <c r="A205" s="449"/>
      <c r="B205" s="470"/>
      <c r="C205" s="471"/>
      <c r="D205" s="465" t="s">
        <v>335</v>
      </c>
      <c r="E205" s="425"/>
      <c r="F205" s="452"/>
      <c r="G205" s="452">
        <v>41071</v>
      </c>
      <c r="H205" s="472">
        <v>6</v>
      </c>
      <c r="I205" s="473">
        <v>0</v>
      </c>
      <c r="J205" s="474">
        <v>0</v>
      </c>
      <c r="K205" s="474">
        <v>0</v>
      </c>
      <c r="L205" s="474">
        <v>0</v>
      </c>
      <c r="M205" s="474">
        <v>0</v>
      </c>
      <c r="N205" s="475">
        <v>0</v>
      </c>
      <c r="O205" s="474"/>
      <c r="P205" s="476"/>
      <c r="Q205" s="477"/>
      <c r="R205" s="478"/>
      <c r="S205" s="474"/>
      <c r="T205" s="476"/>
      <c r="U205" s="476"/>
      <c r="V205" s="477"/>
      <c r="W205" s="475"/>
      <c r="X205" s="478">
        <v>0</v>
      </c>
      <c r="Y205" s="474"/>
      <c r="Z205" s="474"/>
      <c r="AA205" s="474"/>
      <c r="AB205" s="475"/>
      <c r="AC205" s="476"/>
      <c r="AD205" s="476"/>
      <c r="AE205" s="477"/>
      <c r="AF205" s="473">
        <v>24</v>
      </c>
      <c r="AG205" s="474"/>
      <c r="AH205" s="474"/>
      <c r="AI205" s="473">
        <v>360</v>
      </c>
      <c r="AJ205" s="474"/>
      <c r="AK205" s="474"/>
      <c r="AL205" s="474">
        <v>200</v>
      </c>
      <c r="AM205" s="475"/>
      <c r="AN205" s="479">
        <v>10</v>
      </c>
      <c r="AO205" s="480"/>
      <c r="AP205" s="480"/>
      <c r="AQ205" s="481">
        <v>2</v>
      </c>
      <c r="AR205" s="463">
        <f>SUM(AN205:AQ205)</f>
        <v>12</v>
      </c>
    </row>
    <row r="206" spans="1:44" ht="12.75">
      <c r="A206" s="449"/>
      <c r="B206" s="470"/>
      <c r="C206" s="471"/>
      <c r="D206" s="465" t="s">
        <v>336</v>
      </c>
      <c r="E206" s="425"/>
      <c r="F206" s="452"/>
      <c r="G206" s="452">
        <v>41071</v>
      </c>
      <c r="H206" s="472">
        <v>4</v>
      </c>
      <c r="I206" s="473">
        <v>0</v>
      </c>
      <c r="J206" s="474">
        <v>0</v>
      </c>
      <c r="K206" s="474">
        <v>0</v>
      </c>
      <c r="L206" s="474">
        <v>0</v>
      </c>
      <c r="M206" s="474">
        <v>0</v>
      </c>
      <c r="N206" s="475">
        <v>0</v>
      </c>
      <c r="O206" s="474"/>
      <c r="P206" s="476"/>
      <c r="Q206" s="477"/>
      <c r="R206" s="478"/>
      <c r="S206" s="474"/>
      <c r="T206" s="476"/>
      <c r="U206" s="476"/>
      <c r="V206" s="477"/>
      <c r="W206" s="475"/>
      <c r="X206" s="478">
        <v>0</v>
      </c>
      <c r="Y206" s="474"/>
      <c r="Z206" s="474"/>
      <c r="AA206" s="474"/>
      <c r="AB206" s="475"/>
      <c r="AC206" s="476"/>
      <c r="AD206" s="476"/>
      <c r="AE206" s="477"/>
      <c r="AF206" s="473"/>
      <c r="AG206" s="474"/>
      <c r="AH206" s="474"/>
      <c r="AI206" s="473">
        <v>160</v>
      </c>
      <c r="AJ206" s="474"/>
      <c r="AK206" s="474">
        <v>120</v>
      </c>
      <c r="AL206" s="474"/>
      <c r="AM206" s="475"/>
      <c r="AN206" s="479">
        <v>10</v>
      </c>
      <c r="AO206" s="480"/>
      <c r="AP206" s="480"/>
      <c r="AQ206" s="481">
        <v>1</v>
      </c>
      <c r="AR206" s="463">
        <f>SUM(AN206:AQ206)</f>
        <v>11</v>
      </c>
    </row>
    <row r="207" spans="1:44" ht="12.75">
      <c r="A207" s="449"/>
      <c r="B207" s="470"/>
      <c r="C207" s="471"/>
      <c r="D207" s="468" t="s">
        <v>337</v>
      </c>
      <c r="E207" s="425"/>
      <c r="F207" s="452">
        <v>41071</v>
      </c>
      <c r="G207" s="452">
        <v>41260</v>
      </c>
      <c r="H207" s="472">
        <v>24</v>
      </c>
      <c r="I207" s="473">
        <v>432</v>
      </c>
      <c r="J207" s="474">
        <v>0</v>
      </c>
      <c r="K207" s="474">
        <v>0</v>
      </c>
      <c r="L207" s="474">
        <v>0</v>
      </c>
      <c r="M207" s="474">
        <v>0</v>
      </c>
      <c r="N207" s="475">
        <v>0</v>
      </c>
      <c r="O207" s="474"/>
      <c r="P207" s="476"/>
      <c r="Q207" s="477"/>
      <c r="R207" s="478"/>
      <c r="S207" s="474"/>
      <c r="T207" s="476"/>
      <c r="U207" s="476"/>
      <c r="V207" s="477"/>
      <c r="W207" s="475"/>
      <c r="X207" s="478">
        <v>0</v>
      </c>
      <c r="Y207" s="474"/>
      <c r="Z207" s="474"/>
      <c r="AA207" s="474"/>
      <c r="AB207" s="475"/>
      <c r="AC207" s="476"/>
      <c r="AD207" s="476"/>
      <c r="AE207" s="477"/>
      <c r="AF207" s="473">
        <v>432</v>
      </c>
      <c r="AG207" s="474"/>
      <c r="AH207" s="474"/>
      <c r="AI207" s="473">
        <v>4320</v>
      </c>
      <c r="AJ207" s="474"/>
      <c r="AK207" s="474"/>
      <c r="AL207" s="474"/>
      <c r="AM207" s="475"/>
      <c r="AN207" s="479">
        <v>20</v>
      </c>
      <c r="AO207" s="480"/>
      <c r="AP207" s="480"/>
      <c r="AQ207" s="481">
        <v>10</v>
      </c>
      <c r="AR207" s="463">
        <f>SUM(AN207:AQ207)</f>
        <v>30</v>
      </c>
    </row>
    <row r="208" spans="1:44" ht="12.75">
      <c r="A208" s="449"/>
      <c r="B208" s="470"/>
      <c r="C208" s="471"/>
      <c r="D208" s="574" t="s">
        <v>338</v>
      </c>
      <c r="E208" s="425"/>
      <c r="F208" s="452"/>
      <c r="G208" s="452"/>
      <c r="H208" s="472"/>
      <c r="I208" s="473"/>
      <c r="J208" s="474"/>
      <c r="K208" s="474"/>
      <c r="L208" s="474"/>
      <c r="M208" s="474"/>
      <c r="N208" s="475"/>
      <c r="O208" s="474"/>
      <c r="P208" s="476"/>
      <c r="Q208" s="477"/>
      <c r="R208" s="478"/>
      <c r="S208" s="474"/>
      <c r="T208" s="476"/>
      <c r="U208" s="476"/>
      <c r="V208" s="477"/>
      <c r="W208" s="475"/>
      <c r="X208" s="478"/>
      <c r="Y208" s="474"/>
      <c r="Z208" s="474"/>
      <c r="AA208" s="474"/>
      <c r="AB208" s="475"/>
      <c r="AC208" s="476"/>
      <c r="AD208" s="476"/>
      <c r="AE208" s="477"/>
      <c r="AF208" s="473"/>
      <c r="AG208" s="474"/>
      <c r="AH208" s="474"/>
      <c r="AI208" s="473"/>
      <c r="AJ208" s="474"/>
      <c r="AK208" s="474"/>
      <c r="AL208" s="474"/>
      <c r="AM208" s="475"/>
      <c r="AN208" s="479"/>
      <c r="AO208" s="480"/>
      <c r="AP208" s="480"/>
      <c r="AQ208" s="481"/>
      <c r="AR208" s="463"/>
    </row>
    <row r="209" spans="1:44" ht="12.75">
      <c r="A209" s="449"/>
      <c r="B209" s="470"/>
      <c r="C209" s="471"/>
      <c r="D209" s="465" t="s">
        <v>339</v>
      </c>
      <c r="E209" s="425"/>
      <c r="F209" s="452">
        <v>41281</v>
      </c>
      <c r="G209" s="452">
        <v>41309</v>
      </c>
      <c r="H209" s="472">
        <v>4</v>
      </c>
      <c r="I209" s="473"/>
      <c r="J209" s="474"/>
      <c r="K209" s="474"/>
      <c r="L209" s="474"/>
      <c r="M209" s="474"/>
      <c r="N209" s="475"/>
      <c r="O209" s="474"/>
      <c r="P209" s="476"/>
      <c r="Q209" s="477"/>
      <c r="R209" s="478"/>
      <c r="S209" s="474"/>
      <c r="T209" s="476"/>
      <c r="U209" s="476"/>
      <c r="V209" s="477"/>
      <c r="W209" s="475"/>
      <c r="X209" s="478"/>
      <c r="Y209" s="474"/>
      <c r="Z209" s="474"/>
      <c r="AA209" s="474"/>
      <c r="AB209" s="475"/>
      <c r="AC209" s="476"/>
      <c r="AD209" s="476"/>
      <c r="AE209" s="477"/>
      <c r="AF209" s="473">
        <v>24</v>
      </c>
      <c r="AG209" s="474"/>
      <c r="AH209" s="474"/>
      <c r="AI209" s="473">
        <v>360</v>
      </c>
      <c r="AJ209" s="474"/>
      <c r="AK209" s="474"/>
      <c r="AL209" s="474">
        <v>80</v>
      </c>
      <c r="AM209" s="475"/>
      <c r="AN209" s="479"/>
      <c r="AO209" s="480"/>
      <c r="AP209" s="480"/>
      <c r="AQ209" s="481"/>
      <c r="AR209" s="463">
        <f>SUM(AN209:AQ209)</f>
        <v>0</v>
      </c>
    </row>
    <row r="210" spans="1:44" ht="13.5" thickBot="1">
      <c r="A210" s="449"/>
      <c r="B210" s="470"/>
      <c r="C210" s="471"/>
      <c r="D210" s="573"/>
      <c r="E210" s="425"/>
      <c r="F210" s="467"/>
      <c r="G210" s="467"/>
      <c r="H210" s="453"/>
      <c r="I210" s="454"/>
      <c r="J210" s="455"/>
      <c r="K210" s="455"/>
      <c r="L210" s="455"/>
      <c r="M210" s="455"/>
      <c r="N210" s="454"/>
      <c r="O210" s="455"/>
      <c r="P210" s="456"/>
      <c r="Q210" s="457"/>
      <c r="R210" s="458"/>
      <c r="S210" s="455"/>
      <c r="T210" s="456"/>
      <c r="U210" s="456"/>
      <c r="V210" s="457"/>
      <c r="W210" s="454"/>
      <c r="X210" s="458"/>
      <c r="Y210" s="455"/>
      <c r="Z210" s="455"/>
      <c r="AA210" s="455"/>
      <c r="AB210" s="454"/>
      <c r="AC210" s="456"/>
      <c r="AD210" s="456"/>
      <c r="AE210" s="457"/>
      <c r="AF210" s="459"/>
      <c r="AG210" s="455"/>
      <c r="AH210" s="455"/>
      <c r="AI210" s="459"/>
      <c r="AJ210" s="455"/>
      <c r="AK210" s="455"/>
      <c r="AL210" s="455"/>
      <c r="AM210" s="454"/>
      <c r="AN210" s="460"/>
      <c r="AO210" s="461"/>
      <c r="AP210" s="461"/>
      <c r="AQ210" s="462"/>
      <c r="AR210" s="510"/>
    </row>
    <row r="211" spans="1:44" ht="12.75">
      <c r="A211" s="469">
        <v>1170</v>
      </c>
      <c r="B211" s="469" t="s">
        <v>222</v>
      </c>
      <c r="C211" s="469">
        <v>1303</v>
      </c>
      <c r="D211" s="436" t="s">
        <v>340</v>
      </c>
      <c r="E211" s="514" t="s">
        <v>341</v>
      </c>
      <c r="F211" s="437"/>
      <c r="G211" s="437"/>
      <c r="H211" s="438"/>
      <c r="I211" s="439"/>
      <c r="J211" s="440"/>
      <c r="K211" s="440"/>
      <c r="L211" s="440"/>
      <c r="M211" s="440"/>
      <c r="N211" s="441"/>
      <c r="O211" s="440"/>
      <c r="P211" s="442"/>
      <c r="Q211" s="443"/>
      <c r="R211" s="444"/>
      <c r="S211" s="440"/>
      <c r="T211" s="442"/>
      <c r="U211" s="442"/>
      <c r="V211" s="443"/>
      <c r="W211" s="441"/>
      <c r="X211" s="444"/>
      <c r="Y211" s="440"/>
      <c r="Z211" s="440"/>
      <c r="AA211" s="440"/>
      <c r="AB211" s="441"/>
      <c r="AC211" s="442"/>
      <c r="AD211" s="442"/>
      <c r="AE211" s="443"/>
      <c r="AF211" s="439"/>
      <c r="AG211" s="440"/>
      <c r="AH211" s="440"/>
      <c r="AI211" s="439"/>
      <c r="AJ211" s="440"/>
      <c r="AK211" s="440"/>
      <c r="AL211" s="440"/>
      <c r="AM211" s="441"/>
      <c r="AN211" s="445"/>
      <c r="AO211" s="446"/>
      <c r="AP211" s="446"/>
      <c r="AQ211" s="447"/>
      <c r="AR211" s="448"/>
    </row>
    <row r="212" spans="1:45" ht="12.75">
      <c r="A212" s="548"/>
      <c r="B212" s="575"/>
      <c r="C212" s="576"/>
      <c r="D212" s="468" t="s">
        <v>342</v>
      </c>
      <c r="E212" s="551"/>
      <c r="F212" s="452"/>
      <c r="G212" s="452"/>
      <c r="H212" s="472"/>
      <c r="I212" s="473"/>
      <c r="J212" s="474"/>
      <c r="K212" s="474"/>
      <c r="L212" s="474"/>
      <c r="M212" s="474"/>
      <c r="N212" s="475"/>
      <c r="O212" s="474"/>
      <c r="P212" s="476"/>
      <c r="Q212" s="477"/>
      <c r="R212" s="478"/>
      <c r="S212" s="474"/>
      <c r="T212" s="476"/>
      <c r="U212" s="476"/>
      <c r="V212" s="477"/>
      <c r="W212" s="475"/>
      <c r="X212" s="478"/>
      <c r="Y212" s="474"/>
      <c r="Z212" s="474"/>
      <c r="AA212" s="474"/>
      <c r="AB212" s="475"/>
      <c r="AC212" s="476"/>
      <c r="AD212" s="476"/>
      <c r="AE212" s="477"/>
      <c r="AF212" s="473"/>
      <c r="AG212" s="474"/>
      <c r="AH212" s="474"/>
      <c r="AI212" s="473"/>
      <c r="AJ212" s="474"/>
      <c r="AK212" s="474"/>
      <c r="AL212" s="474"/>
      <c r="AM212" s="475"/>
      <c r="AN212" s="479"/>
      <c r="AO212" s="480"/>
      <c r="AP212" s="480"/>
      <c r="AQ212" s="481"/>
      <c r="AR212" s="463">
        <f>SUM(AN212:AQ212)</f>
        <v>0</v>
      </c>
      <c r="AS212" s="552"/>
    </row>
    <row r="213" spans="1:44" ht="13.5" thickBot="1">
      <c r="A213" s="495"/>
      <c r="B213" s="496"/>
      <c r="C213" s="497"/>
      <c r="D213" s="577"/>
      <c r="E213" s="425"/>
      <c r="F213" s="499"/>
      <c r="G213" s="499"/>
      <c r="H213" s="500"/>
      <c r="I213" s="503"/>
      <c r="J213" s="502"/>
      <c r="K213" s="502"/>
      <c r="L213" s="502"/>
      <c r="M213" s="502"/>
      <c r="N213" s="503"/>
      <c r="O213" s="502"/>
      <c r="P213" s="504"/>
      <c r="Q213" s="505"/>
      <c r="R213" s="506"/>
      <c r="S213" s="502"/>
      <c r="T213" s="504"/>
      <c r="U213" s="504"/>
      <c r="V213" s="505"/>
      <c r="W213" s="503"/>
      <c r="X213" s="506"/>
      <c r="Y213" s="502"/>
      <c r="Z213" s="502"/>
      <c r="AA213" s="502"/>
      <c r="AB213" s="503"/>
      <c r="AC213" s="504"/>
      <c r="AD213" s="504"/>
      <c r="AE213" s="505"/>
      <c r="AF213" s="501"/>
      <c r="AG213" s="502"/>
      <c r="AH213" s="502"/>
      <c r="AI213" s="501"/>
      <c r="AJ213" s="502"/>
      <c r="AK213" s="502"/>
      <c r="AL213" s="502"/>
      <c r="AM213" s="503"/>
      <c r="AN213" s="507"/>
      <c r="AO213" s="508"/>
      <c r="AP213" s="508"/>
      <c r="AQ213" s="509"/>
      <c r="AR213" s="463"/>
    </row>
    <row r="214" spans="1:44" ht="12.75">
      <c r="A214" s="469">
        <v>1170</v>
      </c>
      <c r="B214" s="469" t="s">
        <v>222</v>
      </c>
      <c r="C214" s="469">
        <v>1304</v>
      </c>
      <c r="D214" s="578" t="s">
        <v>343</v>
      </c>
      <c r="E214" s="514" t="s">
        <v>344</v>
      </c>
      <c r="F214" s="515"/>
      <c r="G214" s="515"/>
      <c r="H214" s="516"/>
      <c r="I214" s="519"/>
      <c r="J214" s="518"/>
      <c r="K214" s="518"/>
      <c r="L214" s="518"/>
      <c r="M214" s="518"/>
      <c r="N214" s="519"/>
      <c r="O214" s="518"/>
      <c r="P214" s="520"/>
      <c r="Q214" s="521"/>
      <c r="R214" s="522"/>
      <c r="S214" s="518"/>
      <c r="T214" s="520"/>
      <c r="U214" s="520"/>
      <c r="V214" s="521"/>
      <c r="W214" s="519"/>
      <c r="X214" s="522"/>
      <c r="Y214" s="518"/>
      <c r="Z214" s="518"/>
      <c r="AA214" s="518"/>
      <c r="AB214" s="519"/>
      <c r="AC214" s="520"/>
      <c r="AD214" s="520"/>
      <c r="AE214" s="521"/>
      <c r="AF214" s="517"/>
      <c r="AG214" s="518"/>
      <c r="AH214" s="518"/>
      <c r="AI214" s="517"/>
      <c r="AJ214" s="518"/>
      <c r="AK214" s="518"/>
      <c r="AL214" s="518"/>
      <c r="AM214" s="519"/>
      <c r="AN214" s="523"/>
      <c r="AO214" s="524"/>
      <c r="AP214" s="524"/>
      <c r="AQ214" s="525"/>
      <c r="AR214" s="494"/>
    </row>
    <row r="215" spans="1:45" ht="12.75">
      <c r="A215" s="526"/>
      <c r="B215" s="527"/>
      <c r="C215" s="528"/>
      <c r="D215" s="468" t="s">
        <v>345</v>
      </c>
      <c r="E215" s="579"/>
      <c r="F215" s="540">
        <v>40091</v>
      </c>
      <c r="G215" s="540">
        <v>40105</v>
      </c>
      <c r="H215" s="530">
        <v>2</v>
      </c>
      <c r="I215" s="533">
        <v>40</v>
      </c>
      <c r="J215" s="532">
        <v>40</v>
      </c>
      <c r="K215" s="532"/>
      <c r="L215" s="532"/>
      <c r="M215" s="532"/>
      <c r="N215" s="533"/>
      <c r="O215" s="532"/>
      <c r="P215" s="534"/>
      <c r="Q215" s="535"/>
      <c r="R215" s="536"/>
      <c r="S215" s="532"/>
      <c r="T215" s="534"/>
      <c r="U215" s="534"/>
      <c r="V215" s="535"/>
      <c r="W215" s="533"/>
      <c r="X215" s="536">
        <v>40</v>
      </c>
      <c r="Y215" s="532"/>
      <c r="Z215" s="532"/>
      <c r="AA215" s="532"/>
      <c r="AB215" s="533"/>
      <c r="AC215" s="534"/>
      <c r="AD215" s="534"/>
      <c r="AE215" s="535"/>
      <c r="AF215" s="531"/>
      <c r="AG215" s="532"/>
      <c r="AH215" s="532"/>
      <c r="AI215" s="531"/>
      <c r="AJ215" s="532"/>
      <c r="AK215" s="532"/>
      <c r="AL215" s="532"/>
      <c r="AM215" s="533"/>
      <c r="AN215" s="537"/>
      <c r="AO215" s="538"/>
      <c r="AP215" s="538"/>
      <c r="AQ215" s="539"/>
      <c r="AR215" s="547"/>
      <c r="AS215" s="5"/>
    </row>
    <row r="216" spans="1:45" ht="12.75">
      <c r="A216" s="449"/>
      <c r="B216" s="470"/>
      <c r="C216" s="471"/>
      <c r="D216" s="580"/>
      <c r="E216" s="579"/>
      <c r="F216" s="540"/>
      <c r="G216" s="540"/>
      <c r="H216" s="530"/>
      <c r="I216" s="533"/>
      <c r="J216" s="532"/>
      <c r="K216" s="532"/>
      <c r="L216" s="532"/>
      <c r="M216" s="532"/>
      <c r="N216" s="533"/>
      <c r="O216" s="532"/>
      <c r="P216" s="534"/>
      <c r="Q216" s="535"/>
      <c r="R216" s="536"/>
      <c r="S216" s="532"/>
      <c r="T216" s="534"/>
      <c r="U216" s="534"/>
      <c r="V216" s="535"/>
      <c r="W216" s="533"/>
      <c r="X216" s="536"/>
      <c r="Y216" s="532"/>
      <c r="Z216" s="532"/>
      <c r="AA216" s="532"/>
      <c r="AB216" s="533"/>
      <c r="AC216" s="534"/>
      <c r="AD216" s="534"/>
      <c r="AE216" s="535"/>
      <c r="AF216" s="531"/>
      <c r="AG216" s="532"/>
      <c r="AH216" s="532"/>
      <c r="AI216" s="531"/>
      <c r="AJ216" s="532"/>
      <c r="AK216" s="532"/>
      <c r="AL216" s="532"/>
      <c r="AM216" s="533"/>
      <c r="AN216" s="537"/>
      <c r="AO216" s="538"/>
      <c r="AP216" s="538"/>
      <c r="AQ216" s="539"/>
      <c r="AR216" s="547"/>
      <c r="AS216" s="5"/>
    </row>
    <row r="217" spans="1:45" ht="12.75">
      <c r="A217" s="581"/>
      <c r="B217" s="582"/>
      <c r="C217" s="583"/>
      <c r="D217" s="451" t="s">
        <v>225</v>
      </c>
      <c r="E217" s="410"/>
      <c r="F217" s="452"/>
      <c r="G217" s="452"/>
      <c r="H217" s="472"/>
      <c r="I217" s="473"/>
      <c r="J217" s="474"/>
      <c r="K217" s="474"/>
      <c r="L217" s="474"/>
      <c r="M217" s="474"/>
      <c r="N217" s="475"/>
      <c r="O217" s="474"/>
      <c r="P217" s="476"/>
      <c r="Q217" s="477"/>
      <c r="R217" s="478"/>
      <c r="S217" s="474"/>
      <c r="T217" s="476"/>
      <c r="U217" s="476"/>
      <c r="V217" s="477"/>
      <c r="W217" s="475"/>
      <c r="X217" s="478"/>
      <c r="Y217" s="474"/>
      <c r="Z217" s="474"/>
      <c r="AA217" s="474"/>
      <c r="AB217" s="475"/>
      <c r="AC217" s="476"/>
      <c r="AD217" s="476"/>
      <c r="AE217" s="477"/>
      <c r="AF217" s="473"/>
      <c r="AG217" s="474"/>
      <c r="AH217" s="474"/>
      <c r="AI217" s="473"/>
      <c r="AJ217" s="474"/>
      <c r="AK217" s="474"/>
      <c r="AL217" s="474"/>
      <c r="AM217" s="475"/>
      <c r="AN217" s="479"/>
      <c r="AO217" s="480"/>
      <c r="AP217" s="480"/>
      <c r="AQ217" s="481"/>
      <c r="AR217" s="463">
        <f>SUM(AN217:AQ217)</f>
        <v>0</v>
      </c>
      <c r="AS217" s="584"/>
    </row>
    <row r="218" spans="1:45" ht="12.75">
      <c r="A218" s="581"/>
      <c r="B218" s="582"/>
      <c r="C218" s="583"/>
      <c r="D218" s="465" t="s">
        <v>346</v>
      </c>
      <c r="E218" s="410"/>
      <c r="F218" s="452">
        <v>40087</v>
      </c>
      <c r="G218" s="452">
        <v>40330</v>
      </c>
      <c r="H218" s="472">
        <v>34</v>
      </c>
      <c r="I218" s="473">
        <v>432</v>
      </c>
      <c r="J218" s="474"/>
      <c r="K218" s="474"/>
      <c r="L218" s="474"/>
      <c r="M218" s="474"/>
      <c r="N218" s="475"/>
      <c r="O218" s="474"/>
      <c r="P218" s="476"/>
      <c r="Q218" s="477"/>
      <c r="R218" s="478"/>
      <c r="S218" s="474"/>
      <c r="T218" s="476"/>
      <c r="U218" s="476"/>
      <c r="V218" s="477"/>
      <c r="W218" s="475"/>
      <c r="X218" s="478"/>
      <c r="Y218" s="474"/>
      <c r="Z218" s="474"/>
      <c r="AA218" s="474"/>
      <c r="AB218" s="475"/>
      <c r="AC218" s="476"/>
      <c r="AD218" s="476"/>
      <c r="AE218" s="477"/>
      <c r="AF218" s="473"/>
      <c r="AG218" s="474"/>
      <c r="AH218" s="474"/>
      <c r="AI218" s="473"/>
      <c r="AJ218" s="474"/>
      <c r="AK218" s="474"/>
      <c r="AL218" s="474"/>
      <c r="AM218" s="475"/>
      <c r="AN218" s="479"/>
      <c r="AO218" s="480"/>
      <c r="AP218" s="480"/>
      <c r="AQ218" s="481"/>
      <c r="AR218" s="463">
        <f aca="true" t="shared" si="5" ref="AR218:AR228">SUM(AN218:AQ218)</f>
        <v>0</v>
      </c>
      <c r="AS218" s="584"/>
    </row>
    <row r="219" spans="1:45" ht="12.75">
      <c r="A219" s="581"/>
      <c r="B219" s="582"/>
      <c r="C219" s="583"/>
      <c r="D219" s="468" t="s">
        <v>347</v>
      </c>
      <c r="E219" s="410"/>
      <c r="F219" s="452">
        <v>40087</v>
      </c>
      <c r="G219" s="452">
        <v>40330</v>
      </c>
      <c r="H219" s="472">
        <v>34</v>
      </c>
      <c r="I219" s="473"/>
      <c r="J219" s="474"/>
      <c r="K219" s="474"/>
      <c r="L219" s="474"/>
      <c r="M219" s="474"/>
      <c r="N219" s="475"/>
      <c r="O219" s="474"/>
      <c r="P219" s="476"/>
      <c r="Q219" s="477"/>
      <c r="R219" s="478"/>
      <c r="S219" s="474"/>
      <c r="T219" s="476"/>
      <c r="U219" s="476"/>
      <c r="V219" s="477"/>
      <c r="W219" s="454"/>
      <c r="X219" s="458">
        <v>360</v>
      </c>
      <c r="Y219" s="455"/>
      <c r="Z219" s="455"/>
      <c r="AA219" s="455"/>
      <c r="AB219" s="454"/>
      <c r="AC219" s="456">
        <v>1000</v>
      </c>
      <c r="AD219" s="476"/>
      <c r="AE219" s="477"/>
      <c r="AF219" s="473"/>
      <c r="AG219" s="474"/>
      <c r="AH219" s="474"/>
      <c r="AI219" s="473"/>
      <c r="AJ219" s="474"/>
      <c r="AK219" s="474"/>
      <c r="AL219" s="474"/>
      <c r="AM219" s="475"/>
      <c r="AN219" s="479"/>
      <c r="AO219" s="480"/>
      <c r="AP219" s="480"/>
      <c r="AQ219" s="481"/>
      <c r="AR219" s="463">
        <f t="shared" si="5"/>
        <v>0</v>
      </c>
      <c r="AS219" s="584"/>
    </row>
    <row r="220" spans="1:45" ht="12.75">
      <c r="A220" s="581"/>
      <c r="B220" s="582"/>
      <c r="C220" s="583"/>
      <c r="D220" s="543" t="s">
        <v>348</v>
      </c>
      <c r="E220" s="410"/>
      <c r="F220" s="452">
        <v>40087</v>
      </c>
      <c r="G220" s="452">
        <v>40330</v>
      </c>
      <c r="H220" s="472"/>
      <c r="I220" s="473"/>
      <c r="J220" s="474"/>
      <c r="K220" s="474"/>
      <c r="L220" s="474"/>
      <c r="M220" s="474"/>
      <c r="N220" s="475"/>
      <c r="O220" s="474"/>
      <c r="P220" s="476"/>
      <c r="Q220" s="477"/>
      <c r="R220" s="478"/>
      <c r="S220" s="474"/>
      <c r="T220" s="476">
        <v>60</v>
      </c>
      <c r="U220" s="476"/>
      <c r="V220" s="477"/>
      <c r="W220" s="475"/>
      <c r="X220" s="478"/>
      <c r="Y220" s="474"/>
      <c r="Z220" s="474"/>
      <c r="AA220" s="474"/>
      <c r="AB220" s="475"/>
      <c r="AC220" s="476"/>
      <c r="AD220" s="476"/>
      <c r="AE220" s="477"/>
      <c r="AF220" s="473"/>
      <c r="AG220" s="474"/>
      <c r="AH220" s="474"/>
      <c r="AI220" s="473"/>
      <c r="AJ220" s="474"/>
      <c r="AK220" s="474"/>
      <c r="AL220" s="474"/>
      <c r="AM220" s="475"/>
      <c r="AN220" s="479"/>
      <c r="AO220" s="480"/>
      <c r="AP220" s="480"/>
      <c r="AQ220" s="481"/>
      <c r="AR220" s="463">
        <f t="shared" si="5"/>
        <v>0</v>
      </c>
      <c r="AS220" s="584"/>
    </row>
    <row r="221" spans="1:45" ht="12.75">
      <c r="A221" s="581"/>
      <c r="B221" s="582"/>
      <c r="C221" s="583"/>
      <c r="D221" s="543" t="s">
        <v>349</v>
      </c>
      <c r="E221" s="410"/>
      <c r="F221" s="452">
        <v>40087</v>
      </c>
      <c r="G221" s="452">
        <v>40330</v>
      </c>
      <c r="H221" s="472"/>
      <c r="I221" s="473"/>
      <c r="J221" s="474"/>
      <c r="K221" s="474"/>
      <c r="L221" s="474"/>
      <c r="M221" s="474"/>
      <c r="N221" s="475"/>
      <c r="O221" s="474"/>
      <c r="P221" s="476"/>
      <c r="Q221" s="477"/>
      <c r="R221" s="478"/>
      <c r="S221" s="474"/>
      <c r="T221" s="476">
        <v>20</v>
      </c>
      <c r="U221" s="476"/>
      <c r="V221" s="477"/>
      <c r="W221" s="475"/>
      <c r="X221" s="478"/>
      <c r="Y221" s="474"/>
      <c r="Z221" s="474"/>
      <c r="AA221" s="474"/>
      <c r="AB221" s="475"/>
      <c r="AC221" s="476"/>
      <c r="AD221" s="476"/>
      <c r="AE221" s="477"/>
      <c r="AF221" s="473"/>
      <c r="AG221" s="474"/>
      <c r="AH221" s="474"/>
      <c r="AI221" s="473"/>
      <c r="AJ221" s="474"/>
      <c r="AK221" s="474"/>
      <c r="AL221" s="474"/>
      <c r="AM221" s="475"/>
      <c r="AN221" s="479"/>
      <c r="AO221" s="480"/>
      <c r="AP221" s="480"/>
      <c r="AQ221" s="481"/>
      <c r="AR221" s="463">
        <f t="shared" si="5"/>
        <v>0</v>
      </c>
      <c r="AS221" s="584"/>
    </row>
    <row r="222" spans="1:45" ht="12.75">
      <c r="A222" s="581"/>
      <c r="B222" s="582"/>
      <c r="C222" s="583"/>
      <c r="D222" s="543" t="s">
        <v>350</v>
      </c>
      <c r="E222" s="410"/>
      <c r="F222" s="452">
        <v>40087</v>
      </c>
      <c r="G222" s="452">
        <v>40330</v>
      </c>
      <c r="H222" s="472"/>
      <c r="I222" s="473"/>
      <c r="J222" s="474"/>
      <c r="K222" s="474"/>
      <c r="L222" s="474"/>
      <c r="M222" s="474"/>
      <c r="N222" s="475"/>
      <c r="O222" s="474"/>
      <c r="P222" s="476"/>
      <c r="Q222" s="477"/>
      <c r="R222" s="478"/>
      <c r="S222" s="474"/>
      <c r="T222" s="476"/>
      <c r="U222" s="476"/>
      <c r="V222" s="477"/>
      <c r="W222" s="475"/>
      <c r="X222" s="478"/>
      <c r="Y222" s="474"/>
      <c r="Z222" s="474"/>
      <c r="AA222" s="474"/>
      <c r="AB222" s="475"/>
      <c r="AC222" s="476"/>
      <c r="AD222" s="476"/>
      <c r="AE222" s="477"/>
      <c r="AF222" s="473"/>
      <c r="AG222" s="474"/>
      <c r="AH222" s="474"/>
      <c r="AI222" s="473"/>
      <c r="AJ222" s="474"/>
      <c r="AK222" s="474"/>
      <c r="AL222" s="474"/>
      <c r="AM222" s="475"/>
      <c r="AN222" s="479"/>
      <c r="AO222" s="480"/>
      <c r="AP222" s="480"/>
      <c r="AQ222" s="481"/>
      <c r="AR222" s="463">
        <f t="shared" si="5"/>
        <v>0</v>
      </c>
      <c r="AS222" s="584"/>
    </row>
    <row r="223" spans="1:45" ht="12.75">
      <c r="A223" s="581"/>
      <c r="B223" s="582"/>
      <c r="C223" s="583"/>
      <c r="D223" s="543" t="s">
        <v>351</v>
      </c>
      <c r="E223" s="410"/>
      <c r="F223" s="452">
        <v>40087</v>
      </c>
      <c r="G223" s="452">
        <v>40330</v>
      </c>
      <c r="H223" s="472"/>
      <c r="I223" s="473"/>
      <c r="J223" s="474"/>
      <c r="K223" s="474">
        <v>40</v>
      </c>
      <c r="L223" s="474"/>
      <c r="M223" s="474"/>
      <c r="N223" s="475"/>
      <c r="O223" s="474"/>
      <c r="P223" s="476"/>
      <c r="Q223" s="477"/>
      <c r="R223" s="478"/>
      <c r="S223" s="474"/>
      <c r="T223" s="476"/>
      <c r="U223" s="476"/>
      <c r="V223" s="477"/>
      <c r="W223" s="475"/>
      <c r="X223" s="478"/>
      <c r="Y223" s="474"/>
      <c r="Z223" s="474"/>
      <c r="AA223" s="474"/>
      <c r="AB223" s="475"/>
      <c r="AC223" s="476"/>
      <c r="AD223" s="476"/>
      <c r="AE223" s="477"/>
      <c r="AF223" s="473"/>
      <c r="AG223" s="474"/>
      <c r="AH223" s="474"/>
      <c r="AI223" s="473"/>
      <c r="AJ223" s="474"/>
      <c r="AK223" s="474"/>
      <c r="AL223" s="474"/>
      <c r="AM223" s="475"/>
      <c r="AN223" s="479"/>
      <c r="AO223" s="480"/>
      <c r="AP223" s="480"/>
      <c r="AQ223" s="481"/>
      <c r="AR223" s="463">
        <f t="shared" si="5"/>
        <v>0</v>
      </c>
      <c r="AS223" s="584"/>
    </row>
    <row r="224" spans="1:45" ht="12.75">
      <c r="A224" s="581"/>
      <c r="B224" s="582"/>
      <c r="C224" s="583"/>
      <c r="D224" s="543" t="s">
        <v>352</v>
      </c>
      <c r="E224" s="410"/>
      <c r="F224" s="452">
        <v>40087</v>
      </c>
      <c r="G224" s="452">
        <v>40330</v>
      </c>
      <c r="H224" s="472"/>
      <c r="I224" s="473"/>
      <c r="J224" s="474">
        <v>40</v>
      </c>
      <c r="K224" s="474"/>
      <c r="L224" s="474"/>
      <c r="M224" s="474"/>
      <c r="N224" s="475"/>
      <c r="O224" s="474"/>
      <c r="P224" s="476"/>
      <c r="Q224" s="477"/>
      <c r="R224" s="478"/>
      <c r="S224" s="474"/>
      <c r="T224" s="476"/>
      <c r="U224" s="476"/>
      <c r="V224" s="477"/>
      <c r="W224" s="475"/>
      <c r="X224" s="478"/>
      <c r="Y224" s="474"/>
      <c r="Z224" s="474"/>
      <c r="AA224" s="474"/>
      <c r="AB224" s="475"/>
      <c r="AC224" s="476"/>
      <c r="AD224" s="476"/>
      <c r="AE224" s="477"/>
      <c r="AF224" s="473"/>
      <c r="AG224" s="474"/>
      <c r="AH224" s="474"/>
      <c r="AI224" s="473"/>
      <c r="AJ224" s="474"/>
      <c r="AK224" s="474"/>
      <c r="AL224" s="474"/>
      <c r="AM224" s="475"/>
      <c r="AN224" s="479"/>
      <c r="AO224" s="480"/>
      <c r="AP224" s="480"/>
      <c r="AQ224" s="481"/>
      <c r="AR224" s="463">
        <f t="shared" si="5"/>
        <v>0</v>
      </c>
      <c r="AS224" s="584"/>
    </row>
    <row r="225" spans="1:45" ht="12.75">
      <c r="A225" s="581"/>
      <c r="B225" s="582"/>
      <c r="C225" s="583"/>
      <c r="D225" s="543" t="s">
        <v>353</v>
      </c>
      <c r="E225" s="410"/>
      <c r="F225" s="452">
        <v>40087</v>
      </c>
      <c r="G225" s="452">
        <v>40330</v>
      </c>
      <c r="H225" s="472"/>
      <c r="I225" s="473"/>
      <c r="J225" s="474">
        <v>80</v>
      </c>
      <c r="K225" s="474"/>
      <c r="L225" s="474"/>
      <c r="M225" s="474"/>
      <c r="N225" s="475"/>
      <c r="O225" s="474"/>
      <c r="P225" s="476"/>
      <c r="Q225" s="477"/>
      <c r="R225" s="478"/>
      <c r="S225" s="474"/>
      <c r="T225" s="476"/>
      <c r="U225" s="476"/>
      <c r="V225" s="477"/>
      <c r="W225" s="475"/>
      <c r="X225" s="478"/>
      <c r="Y225" s="474"/>
      <c r="Z225" s="474"/>
      <c r="AA225" s="474"/>
      <c r="AB225" s="475"/>
      <c r="AC225" s="476"/>
      <c r="AD225" s="476"/>
      <c r="AE225" s="477"/>
      <c r="AF225" s="473"/>
      <c r="AG225" s="474"/>
      <c r="AH225" s="474"/>
      <c r="AI225" s="473"/>
      <c r="AJ225" s="474"/>
      <c r="AK225" s="474"/>
      <c r="AL225" s="474"/>
      <c r="AM225" s="475"/>
      <c r="AN225" s="479"/>
      <c r="AO225" s="480"/>
      <c r="AP225" s="480"/>
      <c r="AQ225" s="481"/>
      <c r="AR225" s="463">
        <f t="shared" si="5"/>
        <v>0</v>
      </c>
      <c r="AS225" s="584"/>
    </row>
    <row r="226" spans="1:45" ht="12.75">
      <c r="A226" s="581"/>
      <c r="B226" s="582"/>
      <c r="C226" s="583"/>
      <c r="D226" s="543" t="s">
        <v>354</v>
      </c>
      <c r="E226" s="410"/>
      <c r="F226" s="452">
        <v>40087</v>
      </c>
      <c r="G226" s="452">
        <v>40330</v>
      </c>
      <c r="H226" s="472"/>
      <c r="I226" s="473"/>
      <c r="J226" s="474"/>
      <c r="K226" s="474"/>
      <c r="L226" s="474"/>
      <c r="M226" s="474"/>
      <c r="N226" s="475"/>
      <c r="O226" s="474"/>
      <c r="P226" s="476"/>
      <c r="Q226" s="477"/>
      <c r="R226" s="478"/>
      <c r="S226" s="474"/>
      <c r="T226" s="476">
        <v>40</v>
      </c>
      <c r="U226" s="476"/>
      <c r="V226" s="477"/>
      <c r="W226" s="475"/>
      <c r="X226" s="478"/>
      <c r="Y226" s="474"/>
      <c r="Z226" s="474"/>
      <c r="AA226" s="474"/>
      <c r="AB226" s="475"/>
      <c r="AC226" s="476"/>
      <c r="AD226" s="476"/>
      <c r="AE226" s="477"/>
      <c r="AF226" s="473"/>
      <c r="AG226" s="474"/>
      <c r="AH226" s="474"/>
      <c r="AI226" s="473"/>
      <c r="AJ226" s="474"/>
      <c r="AK226" s="474"/>
      <c r="AL226" s="474"/>
      <c r="AM226" s="475"/>
      <c r="AN226" s="479"/>
      <c r="AO226" s="480"/>
      <c r="AP226" s="480"/>
      <c r="AQ226" s="481"/>
      <c r="AR226" s="463">
        <f t="shared" si="5"/>
        <v>0</v>
      </c>
      <c r="AS226" s="584"/>
    </row>
    <row r="227" spans="1:45" ht="12.75">
      <c r="A227" s="581"/>
      <c r="B227" s="582"/>
      <c r="C227" s="583"/>
      <c r="D227" s="543" t="s">
        <v>355</v>
      </c>
      <c r="E227" s="410"/>
      <c r="F227" s="452">
        <v>40087</v>
      </c>
      <c r="G227" s="452">
        <v>40330</v>
      </c>
      <c r="H227" s="472"/>
      <c r="I227" s="473"/>
      <c r="J227" s="474"/>
      <c r="K227" s="474"/>
      <c r="L227" s="474"/>
      <c r="M227" s="474"/>
      <c r="N227" s="475"/>
      <c r="O227" s="474"/>
      <c r="P227" s="476"/>
      <c r="Q227" s="477"/>
      <c r="R227" s="478"/>
      <c r="S227" s="474"/>
      <c r="T227" s="476"/>
      <c r="U227" s="476"/>
      <c r="V227" s="477"/>
      <c r="W227" s="475"/>
      <c r="X227" s="478"/>
      <c r="Y227" s="474"/>
      <c r="Z227" s="474"/>
      <c r="AA227" s="474"/>
      <c r="AB227" s="475"/>
      <c r="AC227" s="476"/>
      <c r="AD227" s="476"/>
      <c r="AE227" s="477"/>
      <c r="AF227" s="473"/>
      <c r="AG227" s="474"/>
      <c r="AH227" s="474"/>
      <c r="AI227" s="473"/>
      <c r="AJ227" s="474"/>
      <c r="AK227" s="474"/>
      <c r="AL227" s="474"/>
      <c r="AM227" s="475"/>
      <c r="AN227" s="479"/>
      <c r="AO227" s="480"/>
      <c r="AP227" s="480"/>
      <c r="AQ227" s="481"/>
      <c r="AR227" s="463">
        <f t="shared" si="5"/>
        <v>0</v>
      </c>
      <c r="AS227" s="584"/>
    </row>
    <row r="228" spans="1:45" ht="12.75">
      <c r="A228" s="581"/>
      <c r="B228" s="582"/>
      <c r="C228" s="583"/>
      <c r="D228" s="465" t="s">
        <v>232</v>
      </c>
      <c r="E228" s="410"/>
      <c r="F228" s="452">
        <v>40087</v>
      </c>
      <c r="G228" s="452">
        <v>40330</v>
      </c>
      <c r="H228" s="472"/>
      <c r="I228" s="473"/>
      <c r="J228" s="474"/>
      <c r="K228" s="474"/>
      <c r="L228" s="474"/>
      <c r="M228" s="474"/>
      <c r="N228" s="475"/>
      <c r="O228" s="474"/>
      <c r="P228" s="476"/>
      <c r="Q228" s="477"/>
      <c r="R228" s="478"/>
      <c r="S228" s="474"/>
      <c r="T228" s="476"/>
      <c r="U228" s="476"/>
      <c r="V228" s="477">
        <v>10</v>
      </c>
      <c r="W228" s="475"/>
      <c r="X228" s="478"/>
      <c r="Y228" s="474"/>
      <c r="Z228" s="474"/>
      <c r="AA228" s="474"/>
      <c r="AB228" s="475"/>
      <c r="AC228" s="476"/>
      <c r="AD228" s="476"/>
      <c r="AE228" s="477"/>
      <c r="AF228" s="473"/>
      <c r="AG228" s="474"/>
      <c r="AH228" s="474"/>
      <c r="AI228" s="473"/>
      <c r="AJ228" s="474"/>
      <c r="AK228" s="474"/>
      <c r="AL228" s="474"/>
      <c r="AM228" s="475"/>
      <c r="AN228" s="479"/>
      <c r="AO228" s="480"/>
      <c r="AP228" s="480"/>
      <c r="AQ228" s="481"/>
      <c r="AR228" s="463">
        <f t="shared" si="5"/>
        <v>0</v>
      </c>
      <c r="AS228" s="584"/>
    </row>
    <row r="229" spans="1:45" ht="12.75">
      <c r="A229" s="581"/>
      <c r="B229" s="582"/>
      <c r="C229" s="583"/>
      <c r="D229" s="468" t="s">
        <v>356</v>
      </c>
      <c r="E229" s="410"/>
      <c r="F229" s="452"/>
      <c r="G229" s="452"/>
      <c r="H229" s="472"/>
      <c r="I229" s="473"/>
      <c r="J229" s="474"/>
      <c r="K229" s="474"/>
      <c r="L229" s="474"/>
      <c r="M229" s="474"/>
      <c r="N229" s="475"/>
      <c r="O229" s="474"/>
      <c r="P229" s="476"/>
      <c r="Q229" s="477"/>
      <c r="R229" s="478"/>
      <c r="S229" s="474"/>
      <c r="T229" s="476"/>
      <c r="U229" s="476"/>
      <c r="V229" s="477"/>
      <c r="W229" s="475"/>
      <c r="X229" s="478"/>
      <c r="Y229" s="474"/>
      <c r="Z229" s="474"/>
      <c r="AA229" s="474"/>
      <c r="AB229" s="475"/>
      <c r="AC229" s="476"/>
      <c r="AD229" s="476"/>
      <c r="AE229" s="477"/>
      <c r="AF229" s="473"/>
      <c r="AG229" s="474"/>
      <c r="AH229" s="474"/>
      <c r="AI229" s="473"/>
      <c r="AJ229" s="474"/>
      <c r="AK229" s="474"/>
      <c r="AL229" s="474"/>
      <c r="AM229" s="475"/>
      <c r="AN229" s="479"/>
      <c r="AO229" s="480">
        <v>20</v>
      </c>
      <c r="AP229" s="480">
        <v>0.5</v>
      </c>
      <c r="AQ229" s="481"/>
      <c r="AR229" s="463">
        <f>SUM(AN229:AQ229)</f>
        <v>20.5</v>
      </c>
      <c r="AS229" s="584"/>
    </row>
    <row r="230" spans="1:45" ht="12.75">
      <c r="A230" s="581"/>
      <c r="B230" s="582"/>
      <c r="C230" s="583"/>
      <c r="D230" s="468"/>
      <c r="E230" s="410"/>
      <c r="F230" s="452"/>
      <c r="G230" s="452"/>
      <c r="H230" s="472"/>
      <c r="I230" s="473"/>
      <c r="J230" s="474"/>
      <c r="K230" s="474"/>
      <c r="L230" s="474"/>
      <c r="M230" s="474"/>
      <c r="N230" s="475"/>
      <c r="O230" s="474"/>
      <c r="P230" s="476"/>
      <c r="Q230" s="477"/>
      <c r="R230" s="478"/>
      <c r="S230" s="474"/>
      <c r="T230" s="476"/>
      <c r="U230" s="476"/>
      <c r="V230" s="477"/>
      <c r="W230" s="475"/>
      <c r="X230" s="478"/>
      <c r="Y230" s="474"/>
      <c r="Z230" s="474"/>
      <c r="AA230" s="474"/>
      <c r="AB230" s="475"/>
      <c r="AC230" s="476"/>
      <c r="AD230" s="476"/>
      <c r="AE230" s="477"/>
      <c r="AF230" s="473"/>
      <c r="AG230" s="474"/>
      <c r="AH230" s="474"/>
      <c r="AI230" s="473"/>
      <c r="AJ230" s="474"/>
      <c r="AK230" s="474"/>
      <c r="AL230" s="474"/>
      <c r="AM230" s="475"/>
      <c r="AN230" s="479"/>
      <c r="AO230" s="480"/>
      <c r="AP230" s="480"/>
      <c r="AQ230" s="481"/>
      <c r="AR230" s="463">
        <f aca="true" t="shared" si="6" ref="AR230:AR243">SUM(AN230:AQ230)</f>
        <v>0</v>
      </c>
      <c r="AS230" s="584"/>
    </row>
    <row r="231" spans="1:45" ht="12.75">
      <c r="A231" s="581"/>
      <c r="B231" s="582"/>
      <c r="C231" s="583"/>
      <c r="D231" s="468" t="s">
        <v>242</v>
      </c>
      <c r="E231" s="410"/>
      <c r="F231" s="452">
        <v>40299</v>
      </c>
      <c r="G231" s="452">
        <v>40313</v>
      </c>
      <c r="H231" s="472">
        <v>2</v>
      </c>
      <c r="I231" s="473">
        <v>40</v>
      </c>
      <c r="J231" s="474">
        <v>40</v>
      </c>
      <c r="K231" s="474"/>
      <c r="L231" s="474"/>
      <c r="M231" s="474"/>
      <c r="N231" s="475"/>
      <c r="O231" s="474"/>
      <c r="P231" s="476"/>
      <c r="Q231" s="477"/>
      <c r="R231" s="478"/>
      <c r="S231" s="474"/>
      <c r="T231" s="476"/>
      <c r="U231" s="476"/>
      <c r="V231" s="477"/>
      <c r="W231" s="475"/>
      <c r="X231" s="478"/>
      <c r="Y231" s="474"/>
      <c r="Z231" s="474"/>
      <c r="AA231" s="474"/>
      <c r="AB231" s="475"/>
      <c r="AC231" s="476">
        <v>40</v>
      </c>
      <c r="AD231" s="476"/>
      <c r="AE231" s="477"/>
      <c r="AF231" s="473"/>
      <c r="AG231" s="474"/>
      <c r="AH231" s="474"/>
      <c r="AI231" s="473"/>
      <c r="AJ231" s="474"/>
      <c r="AK231" s="474"/>
      <c r="AL231" s="474"/>
      <c r="AM231" s="475"/>
      <c r="AN231" s="479"/>
      <c r="AO231" s="480"/>
      <c r="AP231" s="480"/>
      <c r="AQ231" s="481"/>
      <c r="AR231" s="463">
        <f t="shared" si="6"/>
        <v>0</v>
      </c>
      <c r="AS231" s="584"/>
    </row>
    <row r="232" spans="1:45" ht="12.75">
      <c r="A232" s="581"/>
      <c r="B232" s="582"/>
      <c r="C232" s="583"/>
      <c r="D232" s="451" t="s">
        <v>233</v>
      </c>
      <c r="E232" s="410"/>
      <c r="F232" s="452">
        <v>40330</v>
      </c>
      <c r="G232" s="452">
        <v>40483</v>
      </c>
      <c r="H232" s="472"/>
      <c r="I232" s="473"/>
      <c r="J232" s="474"/>
      <c r="K232" s="474"/>
      <c r="L232" s="474"/>
      <c r="M232" s="474"/>
      <c r="N232" s="475"/>
      <c r="O232" s="474"/>
      <c r="P232" s="476"/>
      <c r="Q232" s="477"/>
      <c r="R232" s="478"/>
      <c r="S232" s="474"/>
      <c r="T232" s="476"/>
      <c r="U232" s="476"/>
      <c r="V232" s="477"/>
      <c r="W232" s="475"/>
      <c r="X232" s="478"/>
      <c r="Y232" s="474"/>
      <c r="Z232" s="474"/>
      <c r="AA232" s="474"/>
      <c r="AB232" s="475"/>
      <c r="AC232" s="476"/>
      <c r="AD232" s="476"/>
      <c r="AE232" s="477"/>
      <c r="AF232" s="473"/>
      <c r="AG232" s="474"/>
      <c r="AH232" s="474"/>
      <c r="AI232" s="473"/>
      <c r="AJ232" s="474"/>
      <c r="AK232" s="474"/>
      <c r="AL232" s="474"/>
      <c r="AM232" s="475"/>
      <c r="AN232" s="479"/>
      <c r="AO232" s="480"/>
      <c r="AP232" s="480"/>
      <c r="AQ232" s="481"/>
      <c r="AR232" s="463">
        <f t="shared" si="6"/>
        <v>0</v>
      </c>
      <c r="AS232" s="584"/>
    </row>
    <row r="233" spans="1:45" ht="12.75">
      <c r="A233" s="581"/>
      <c r="B233" s="582"/>
      <c r="C233" s="583"/>
      <c r="D233" s="543" t="s">
        <v>349</v>
      </c>
      <c r="E233" s="410"/>
      <c r="F233" s="452">
        <v>40330</v>
      </c>
      <c r="G233" s="452">
        <v>40483</v>
      </c>
      <c r="H233" s="472"/>
      <c r="I233" s="473"/>
      <c r="J233" s="474"/>
      <c r="K233" s="474"/>
      <c r="L233" s="474"/>
      <c r="M233" s="474"/>
      <c r="N233" s="475"/>
      <c r="O233" s="474"/>
      <c r="P233" s="476"/>
      <c r="Q233" s="477"/>
      <c r="R233" s="478"/>
      <c r="S233" s="474"/>
      <c r="T233" s="476">
        <v>20</v>
      </c>
      <c r="U233" s="476"/>
      <c r="V233" s="477"/>
      <c r="W233" s="475"/>
      <c r="X233" s="478"/>
      <c r="Y233" s="474"/>
      <c r="Z233" s="474"/>
      <c r="AA233" s="474"/>
      <c r="AB233" s="475"/>
      <c r="AC233" s="476"/>
      <c r="AD233" s="476"/>
      <c r="AE233" s="477"/>
      <c r="AF233" s="473"/>
      <c r="AG233" s="474"/>
      <c r="AH233" s="474"/>
      <c r="AI233" s="473"/>
      <c r="AJ233" s="474"/>
      <c r="AK233" s="474"/>
      <c r="AL233" s="474"/>
      <c r="AM233" s="475"/>
      <c r="AN233" s="479"/>
      <c r="AO233" s="480"/>
      <c r="AP233" s="480"/>
      <c r="AQ233" s="481"/>
      <c r="AR233" s="463">
        <f t="shared" si="6"/>
        <v>0</v>
      </c>
      <c r="AS233" s="584"/>
    </row>
    <row r="234" spans="1:45" ht="12.75">
      <c r="A234" s="581"/>
      <c r="B234" s="582"/>
      <c r="C234" s="583"/>
      <c r="D234" s="543" t="s">
        <v>350</v>
      </c>
      <c r="E234" s="410"/>
      <c r="F234" s="452">
        <v>40330</v>
      </c>
      <c r="G234" s="452">
        <v>40483</v>
      </c>
      <c r="H234" s="472"/>
      <c r="I234" s="473"/>
      <c r="J234" s="474"/>
      <c r="K234" s="474"/>
      <c r="L234" s="474"/>
      <c r="M234" s="474"/>
      <c r="N234" s="475"/>
      <c r="O234" s="474"/>
      <c r="P234" s="476"/>
      <c r="Q234" s="477"/>
      <c r="R234" s="478"/>
      <c r="S234" s="474"/>
      <c r="T234" s="476">
        <v>80</v>
      </c>
      <c r="U234" s="476"/>
      <c r="V234" s="477"/>
      <c r="W234" s="475"/>
      <c r="X234" s="478"/>
      <c r="Y234" s="474"/>
      <c r="Z234" s="474"/>
      <c r="AA234" s="474"/>
      <c r="AB234" s="475"/>
      <c r="AC234" s="476"/>
      <c r="AD234" s="476"/>
      <c r="AE234" s="477"/>
      <c r="AF234" s="473"/>
      <c r="AG234" s="474"/>
      <c r="AH234" s="474"/>
      <c r="AI234" s="473"/>
      <c r="AJ234" s="474"/>
      <c r="AK234" s="474"/>
      <c r="AL234" s="474"/>
      <c r="AM234" s="475"/>
      <c r="AN234" s="479"/>
      <c r="AO234" s="480"/>
      <c r="AP234" s="480"/>
      <c r="AQ234" s="481"/>
      <c r="AR234" s="463">
        <f t="shared" si="6"/>
        <v>0</v>
      </c>
      <c r="AS234" s="584"/>
    </row>
    <row r="235" spans="1:45" ht="12.75">
      <c r="A235" s="581"/>
      <c r="B235" s="582"/>
      <c r="C235" s="583"/>
      <c r="D235" s="543" t="s">
        <v>351</v>
      </c>
      <c r="E235" s="410"/>
      <c r="F235" s="452">
        <v>40330</v>
      </c>
      <c r="G235" s="452">
        <v>40483</v>
      </c>
      <c r="H235" s="472"/>
      <c r="I235" s="473"/>
      <c r="J235" s="474"/>
      <c r="K235" s="474">
        <v>40</v>
      </c>
      <c r="L235" s="474"/>
      <c r="M235" s="474"/>
      <c r="N235" s="475"/>
      <c r="O235" s="474"/>
      <c r="P235" s="476"/>
      <c r="Q235" s="477"/>
      <c r="R235" s="478"/>
      <c r="S235" s="474"/>
      <c r="T235" s="476"/>
      <c r="U235" s="476"/>
      <c r="V235" s="477"/>
      <c r="W235" s="475"/>
      <c r="X235" s="478"/>
      <c r="Y235" s="474"/>
      <c r="Z235" s="474"/>
      <c r="AA235" s="474"/>
      <c r="AB235" s="475"/>
      <c r="AC235" s="476"/>
      <c r="AD235" s="476"/>
      <c r="AE235" s="477"/>
      <c r="AF235" s="473"/>
      <c r="AG235" s="474"/>
      <c r="AH235" s="474"/>
      <c r="AI235" s="473"/>
      <c r="AJ235" s="474"/>
      <c r="AK235" s="474"/>
      <c r="AL235" s="474"/>
      <c r="AM235" s="475"/>
      <c r="AN235" s="479"/>
      <c r="AO235" s="480"/>
      <c r="AP235" s="480"/>
      <c r="AQ235" s="481"/>
      <c r="AR235" s="463">
        <f t="shared" si="6"/>
        <v>0</v>
      </c>
      <c r="AS235" s="584"/>
    </row>
    <row r="236" spans="1:45" ht="12.75">
      <c r="A236" s="581"/>
      <c r="B236" s="582"/>
      <c r="C236" s="583"/>
      <c r="D236" s="543" t="s">
        <v>352</v>
      </c>
      <c r="E236" s="410"/>
      <c r="F236" s="452">
        <v>40330</v>
      </c>
      <c r="G236" s="452">
        <v>40483</v>
      </c>
      <c r="H236" s="472"/>
      <c r="I236" s="473"/>
      <c r="J236" s="474">
        <v>40</v>
      </c>
      <c r="K236" s="474"/>
      <c r="L236" s="474"/>
      <c r="M236" s="474"/>
      <c r="N236" s="475"/>
      <c r="O236" s="474"/>
      <c r="P236" s="476"/>
      <c r="Q236" s="477"/>
      <c r="R236" s="478"/>
      <c r="S236" s="474"/>
      <c r="T236" s="476"/>
      <c r="U236" s="476"/>
      <c r="V236" s="477"/>
      <c r="W236" s="475"/>
      <c r="X236" s="478"/>
      <c r="Y236" s="474"/>
      <c r="Z236" s="474"/>
      <c r="AA236" s="474"/>
      <c r="AB236" s="475"/>
      <c r="AC236" s="476"/>
      <c r="AD236" s="476"/>
      <c r="AE236" s="477"/>
      <c r="AF236" s="473"/>
      <c r="AG236" s="474"/>
      <c r="AH236" s="474"/>
      <c r="AI236" s="473"/>
      <c r="AJ236" s="474"/>
      <c r="AK236" s="474"/>
      <c r="AL236" s="474"/>
      <c r="AM236" s="475"/>
      <c r="AN236" s="479"/>
      <c r="AO236" s="480"/>
      <c r="AP236" s="480"/>
      <c r="AQ236" s="481"/>
      <c r="AR236" s="463">
        <f t="shared" si="6"/>
        <v>0</v>
      </c>
      <c r="AS236" s="584"/>
    </row>
    <row r="237" spans="1:45" ht="12.75">
      <c r="A237" s="581"/>
      <c r="B237" s="582"/>
      <c r="C237" s="583"/>
      <c r="D237" s="543" t="s">
        <v>353</v>
      </c>
      <c r="E237" s="410"/>
      <c r="F237" s="452">
        <v>40330</v>
      </c>
      <c r="G237" s="452">
        <v>40483</v>
      </c>
      <c r="H237" s="472"/>
      <c r="I237" s="473"/>
      <c r="J237" s="474">
        <v>80</v>
      </c>
      <c r="K237" s="474"/>
      <c r="L237" s="474"/>
      <c r="M237" s="474"/>
      <c r="N237" s="475"/>
      <c r="O237" s="474"/>
      <c r="P237" s="476"/>
      <c r="Q237" s="477"/>
      <c r="R237" s="478"/>
      <c r="S237" s="474"/>
      <c r="T237" s="476"/>
      <c r="U237" s="476"/>
      <c r="V237" s="477"/>
      <c r="W237" s="475"/>
      <c r="X237" s="478"/>
      <c r="Y237" s="474"/>
      <c r="Z237" s="474"/>
      <c r="AA237" s="474"/>
      <c r="AB237" s="475"/>
      <c r="AC237" s="476"/>
      <c r="AD237" s="476"/>
      <c r="AE237" s="477"/>
      <c r="AF237" s="473"/>
      <c r="AG237" s="474"/>
      <c r="AH237" s="474"/>
      <c r="AI237" s="473"/>
      <c r="AJ237" s="474"/>
      <c r="AK237" s="474"/>
      <c r="AL237" s="474"/>
      <c r="AM237" s="475"/>
      <c r="AN237" s="479"/>
      <c r="AO237" s="480"/>
      <c r="AP237" s="480"/>
      <c r="AQ237" s="481"/>
      <c r="AR237" s="463">
        <f t="shared" si="6"/>
        <v>0</v>
      </c>
      <c r="AS237" s="584"/>
    </row>
    <row r="238" spans="1:45" ht="12.75">
      <c r="A238" s="581"/>
      <c r="B238" s="582"/>
      <c r="C238" s="583"/>
      <c r="D238" s="543" t="s">
        <v>354</v>
      </c>
      <c r="E238" s="410"/>
      <c r="F238" s="452">
        <v>40330</v>
      </c>
      <c r="G238" s="452">
        <v>40483</v>
      </c>
      <c r="H238" s="472"/>
      <c r="I238" s="473"/>
      <c r="J238" s="474"/>
      <c r="K238" s="474"/>
      <c r="L238" s="474"/>
      <c r="M238" s="474"/>
      <c r="N238" s="475"/>
      <c r="O238" s="474"/>
      <c r="P238" s="476"/>
      <c r="Q238" s="477"/>
      <c r="R238" s="478"/>
      <c r="S238" s="474"/>
      <c r="T238" s="476"/>
      <c r="U238" s="476"/>
      <c r="V238" s="477"/>
      <c r="W238" s="475"/>
      <c r="X238" s="478"/>
      <c r="Y238" s="474"/>
      <c r="Z238" s="474"/>
      <c r="AA238" s="474"/>
      <c r="AB238" s="475"/>
      <c r="AC238" s="476"/>
      <c r="AD238" s="476"/>
      <c r="AE238" s="477"/>
      <c r="AF238" s="473"/>
      <c r="AG238" s="474"/>
      <c r="AH238" s="474"/>
      <c r="AI238" s="473"/>
      <c r="AJ238" s="474"/>
      <c r="AK238" s="474"/>
      <c r="AL238" s="474"/>
      <c r="AM238" s="475"/>
      <c r="AN238" s="479"/>
      <c r="AO238" s="480"/>
      <c r="AP238" s="480"/>
      <c r="AQ238" s="481"/>
      <c r="AR238" s="463">
        <f t="shared" si="6"/>
        <v>0</v>
      </c>
      <c r="AS238" s="584"/>
    </row>
    <row r="239" spans="1:45" ht="12.75">
      <c r="A239" s="581"/>
      <c r="B239" s="582"/>
      <c r="C239" s="583"/>
      <c r="D239" s="543" t="s">
        <v>355</v>
      </c>
      <c r="E239" s="410"/>
      <c r="F239" s="452">
        <v>40330</v>
      </c>
      <c r="G239" s="452">
        <v>40483</v>
      </c>
      <c r="H239" s="472"/>
      <c r="I239" s="473"/>
      <c r="J239" s="474"/>
      <c r="K239" s="474"/>
      <c r="L239" s="474"/>
      <c r="M239" s="474"/>
      <c r="N239" s="475"/>
      <c r="O239" s="474"/>
      <c r="P239" s="476"/>
      <c r="Q239" s="477"/>
      <c r="R239" s="478"/>
      <c r="S239" s="474"/>
      <c r="T239" s="476">
        <v>120</v>
      </c>
      <c r="U239" s="476"/>
      <c r="V239" s="477"/>
      <c r="W239" s="475"/>
      <c r="X239" s="478"/>
      <c r="Y239" s="474"/>
      <c r="Z239" s="474"/>
      <c r="AA239" s="474"/>
      <c r="AB239" s="475"/>
      <c r="AC239" s="476"/>
      <c r="AD239" s="476"/>
      <c r="AE239" s="477"/>
      <c r="AF239" s="473"/>
      <c r="AG239" s="474"/>
      <c r="AH239" s="474"/>
      <c r="AI239" s="473"/>
      <c r="AJ239" s="474"/>
      <c r="AK239" s="474"/>
      <c r="AL239" s="474"/>
      <c r="AM239" s="475"/>
      <c r="AN239" s="479"/>
      <c r="AO239" s="480"/>
      <c r="AP239" s="480"/>
      <c r="AQ239" s="481"/>
      <c r="AR239" s="463">
        <f t="shared" si="6"/>
        <v>0</v>
      </c>
      <c r="AS239" s="584"/>
    </row>
    <row r="240" spans="1:45" ht="12.75">
      <c r="A240" s="581"/>
      <c r="B240" s="582"/>
      <c r="C240" s="583"/>
      <c r="D240" s="465" t="s">
        <v>232</v>
      </c>
      <c r="E240" s="410"/>
      <c r="F240" s="452">
        <v>40330</v>
      </c>
      <c r="G240" s="452">
        <v>40483</v>
      </c>
      <c r="H240" s="472"/>
      <c r="I240" s="473"/>
      <c r="J240" s="474"/>
      <c r="K240" s="474"/>
      <c r="L240" s="474"/>
      <c r="M240" s="474"/>
      <c r="N240" s="475"/>
      <c r="O240" s="474"/>
      <c r="P240" s="476"/>
      <c r="Q240" s="477"/>
      <c r="R240" s="478"/>
      <c r="S240" s="474"/>
      <c r="T240" s="476"/>
      <c r="U240" s="476"/>
      <c r="V240" s="477">
        <v>10</v>
      </c>
      <c r="W240" s="475"/>
      <c r="X240" s="478"/>
      <c r="Y240" s="474"/>
      <c r="Z240" s="474"/>
      <c r="AA240" s="474"/>
      <c r="AB240" s="475"/>
      <c r="AC240" s="476"/>
      <c r="AD240" s="476"/>
      <c r="AE240" s="477"/>
      <c r="AF240" s="473"/>
      <c r="AG240" s="474"/>
      <c r="AH240" s="474"/>
      <c r="AI240" s="473"/>
      <c r="AJ240" s="474"/>
      <c r="AK240" s="474"/>
      <c r="AL240" s="474"/>
      <c r="AM240" s="475"/>
      <c r="AN240" s="479"/>
      <c r="AO240" s="480"/>
      <c r="AP240" s="480"/>
      <c r="AQ240" s="481"/>
      <c r="AR240" s="463">
        <f t="shared" si="6"/>
        <v>0</v>
      </c>
      <c r="AS240" s="584"/>
    </row>
    <row r="241" spans="1:45" ht="12.75">
      <c r="A241" s="581"/>
      <c r="B241" s="582"/>
      <c r="C241" s="583"/>
      <c r="D241" s="468" t="s">
        <v>357</v>
      </c>
      <c r="E241" s="410"/>
      <c r="F241" s="452">
        <v>40330</v>
      </c>
      <c r="G241" s="452">
        <v>40483</v>
      </c>
      <c r="H241" s="453"/>
      <c r="I241" s="473"/>
      <c r="J241" s="474"/>
      <c r="K241" s="474"/>
      <c r="L241" s="474"/>
      <c r="M241" s="474"/>
      <c r="N241" s="475"/>
      <c r="O241" s="474"/>
      <c r="P241" s="476"/>
      <c r="Q241" s="477"/>
      <c r="R241" s="478"/>
      <c r="S241" s="474"/>
      <c r="T241" s="476"/>
      <c r="U241" s="476"/>
      <c r="V241" s="477"/>
      <c r="W241" s="475"/>
      <c r="X241" s="478"/>
      <c r="Y241" s="474"/>
      <c r="Z241" s="474"/>
      <c r="AA241" s="474"/>
      <c r="AB241" s="475"/>
      <c r="AC241" s="476"/>
      <c r="AD241" s="476"/>
      <c r="AE241" s="477"/>
      <c r="AF241" s="473"/>
      <c r="AG241" s="474"/>
      <c r="AH241" s="474"/>
      <c r="AI241" s="473"/>
      <c r="AJ241" s="474"/>
      <c r="AK241" s="474"/>
      <c r="AL241" s="474"/>
      <c r="AM241" s="475"/>
      <c r="AN241" s="479"/>
      <c r="AO241" s="480"/>
      <c r="AP241" s="480"/>
      <c r="AQ241" s="481"/>
      <c r="AR241" s="463">
        <f t="shared" si="6"/>
        <v>0</v>
      </c>
      <c r="AS241" s="584"/>
    </row>
    <row r="242" spans="1:45" ht="12.75">
      <c r="A242" s="581"/>
      <c r="B242" s="582"/>
      <c r="C242" s="583"/>
      <c r="D242" s="468" t="s">
        <v>245</v>
      </c>
      <c r="E242" s="410"/>
      <c r="F242" s="482">
        <v>40448</v>
      </c>
      <c r="G242" s="482">
        <v>40490</v>
      </c>
      <c r="H242" s="453">
        <v>6</v>
      </c>
      <c r="I242" s="473">
        <v>40</v>
      </c>
      <c r="J242" s="474">
        <v>40</v>
      </c>
      <c r="K242" s="474"/>
      <c r="L242" s="474"/>
      <c r="M242" s="474"/>
      <c r="N242" s="475"/>
      <c r="O242" s="474"/>
      <c r="P242" s="476"/>
      <c r="Q242" s="477"/>
      <c r="R242" s="478"/>
      <c r="S242" s="474"/>
      <c r="T242" s="476"/>
      <c r="U242" s="476"/>
      <c r="V242" s="477"/>
      <c r="W242" s="475"/>
      <c r="X242" s="478"/>
      <c r="Y242" s="474"/>
      <c r="Z242" s="474"/>
      <c r="AA242" s="474"/>
      <c r="AB242" s="475"/>
      <c r="AC242" s="476">
        <v>40</v>
      </c>
      <c r="AD242" s="476"/>
      <c r="AE242" s="477"/>
      <c r="AF242" s="473"/>
      <c r="AG242" s="474"/>
      <c r="AH242" s="474"/>
      <c r="AI242" s="473"/>
      <c r="AJ242" s="474"/>
      <c r="AK242" s="474"/>
      <c r="AL242" s="474"/>
      <c r="AM242" s="475"/>
      <c r="AN242" s="479"/>
      <c r="AO242" s="480"/>
      <c r="AP242" s="480"/>
      <c r="AQ242" s="481"/>
      <c r="AR242" s="463">
        <f t="shared" si="6"/>
        <v>0</v>
      </c>
      <c r="AS242" s="584"/>
    </row>
    <row r="243" spans="1:45" ht="12.75">
      <c r="A243" s="581"/>
      <c r="B243" s="582"/>
      <c r="C243" s="583"/>
      <c r="D243" s="465"/>
      <c r="E243" s="410"/>
      <c r="F243" s="452"/>
      <c r="G243" s="540"/>
      <c r="H243" s="472"/>
      <c r="I243" s="473"/>
      <c r="J243" s="474"/>
      <c r="K243" s="474"/>
      <c r="L243" s="474"/>
      <c r="M243" s="474"/>
      <c r="N243" s="475"/>
      <c r="O243" s="474"/>
      <c r="P243" s="476"/>
      <c r="Q243" s="477"/>
      <c r="R243" s="478"/>
      <c r="S243" s="474"/>
      <c r="T243" s="476"/>
      <c r="U243" s="476"/>
      <c r="V243" s="477"/>
      <c r="W243" s="475"/>
      <c r="X243" s="478"/>
      <c r="Y243" s="474"/>
      <c r="Z243" s="474"/>
      <c r="AA243" s="474"/>
      <c r="AB243" s="475"/>
      <c r="AC243" s="476"/>
      <c r="AD243" s="476"/>
      <c r="AE243" s="477"/>
      <c r="AF243" s="473"/>
      <c r="AG243" s="474"/>
      <c r="AH243" s="474"/>
      <c r="AI243" s="473"/>
      <c r="AJ243" s="474"/>
      <c r="AK243" s="474"/>
      <c r="AL243" s="474"/>
      <c r="AM243" s="475"/>
      <c r="AN243" s="479"/>
      <c r="AO243" s="480"/>
      <c r="AP243" s="480"/>
      <c r="AQ243" s="481"/>
      <c r="AR243" s="463">
        <f t="shared" si="6"/>
        <v>0</v>
      </c>
      <c r="AS243" s="584"/>
    </row>
    <row r="244" spans="1:45" ht="12.75">
      <c r="A244" s="581"/>
      <c r="B244" s="582"/>
      <c r="C244" s="583"/>
      <c r="D244" s="585" t="s">
        <v>358</v>
      </c>
      <c r="E244" s="586"/>
      <c r="F244" s="482">
        <v>40189</v>
      </c>
      <c r="G244" s="482">
        <v>40193</v>
      </c>
      <c r="H244" s="453">
        <v>1</v>
      </c>
      <c r="I244" s="459">
        <v>16</v>
      </c>
      <c r="J244" s="455"/>
      <c r="K244" s="455"/>
      <c r="L244" s="455"/>
      <c r="M244" s="455"/>
      <c r="N244" s="454"/>
      <c r="O244" s="455"/>
      <c r="P244" s="456"/>
      <c r="Q244" s="457"/>
      <c r="R244" s="458"/>
      <c r="S244" s="455"/>
      <c r="T244" s="456"/>
      <c r="U244" s="456"/>
      <c r="V244" s="457"/>
      <c r="W244" s="454"/>
      <c r="X244" s="458"/>
      <c r="Y244" s="455"/>
      <c r="Z244" s="455"/>
      <c r="AA244" s="455"/>
      <c r="AB244" s="454"/>
      <c r="AC244" s="456"/>
      <c r="AD244" s="456"/>
      <c r="AE244" s="457"/>
      <c r="AF244" s="459"/>
      <c r="AG244" s="455"/>
      <c r="AH244" s="455"/>
      <c r="AI244" s="459"/>
      <c r="AJ244" s="455"/>
      <c r="AK244" s="455"/>
      <c r="AL244" s="455"/>
      <c r="AM244" s="454"/>
      <c r="AN244" s="460"/>
      <c r="AO244" s="461"/>
      <c r="AP244" s="461"/>
      <c r="AQ244" s="462"/>
      <c r="AR244" s="463">
        <f>SUM(AN244:AQ244)</f>
        <v>0</v>
      </c>
      <c r="AS244" s="584"/>
    </row>
    <row r="245" spans="1:45" ht="12.75">
      <c r="A245" s="581"/>
      <c r="B245" s="582"/>
      <c r="C245" s="583"/>
      <c r="D245" s="451" t="s">
        <v>284</v>
      </c>
      <c r="E245" s="586"/>
      <c r="F245" s="483"/>
      <c r="G245" s="483"/>
      <c r="H245" s="484"/>
      <c r="I245" s="485"/>
      <c r="J245" s="486"/>
      <c r="K245" s="486"/>
      <c r="L245" s="486"/>
      <c r="M245" s="486"/>
      <c r="N245" s="487"/>
      <c r="O245" s="486"/>
      <c r="P245" s="488"/>
      <c r="Q245" s="489"/>
      <c r="R245" s="490"/>
      <c r="S245" s="486"/>
      <c r="T245" s="488"/>
      <c r="U245" s="488"/>
      <c r="V245" s="489"/>
      <c r="W245" s="487"/>
      <c r="X245" s="490"/>
      <c r="Y245" s="486"/>
      <c r="Z245" s="486"/>
      <c r="AA245" s="486"/>
      <c r="AB245" s="487"/>
      <c r="AC245" s="488"/>
      <c r="AD245" s="488"/>
      <c r="AE245" s="489"/>
      <c r="AF245" s="485"/>
      <c r="AG245" s="486"/>
      <c r="AH245" s="486"/>
      <c r="AI245" s="485"/>
      <c r="AJ245" s="486"/>
      <c r="AK245" s="486"/>
      <c r="AL245" s="486"/>
      <c r="AM245" s="487"/>
      <c r="AN245" s="491"/>
      <c r="AO245" s="492"/>
      <c r="AP245" s="492"/>
      <c r="AQ245" s="493"/>
      <c r="AR245" s="494"/>
      <c r="AS245" s="584"/>
    </row>
    <row r="246" spans="1:45" ht="12.75">
      <c r="A246" s="581"/>
      <c r="B246" s="582"/>
      <c r="C246" s="583"/>
      <c r="D246" s="565" t="s">
        <v>359</v>
      </c>
      <c r="E246" s="586"/>
      <c r="F246" s="482"/>
      <c r="G246" s="482"/>
      <c r="H246" s="453"/>
      <c r="I246" s="485"/>
      <c r="J246" s="486"/>
      <c r="K246" s="486"/>
      <c r="L246" s="486"/>
      <c r="M246" s="486"/>
      <c r="N246" s="487"/>
      <c r="O246" s="486"/>
      <c r="P246" s="488"/>
      <c r="Q246" s="489"/>
      <c r="R246" s="490"/>
      <c r="S246" s="486"/>
      <c r="T246" s="488"/>
      <c r="U246" s="488"/>
      <c r="V246" s="489"/>
      <c r="W246" s="487"/>
      <c r="X246" s="490"/>
      <c r="Y246" s="486"/>
      <c r="Z246" s="486"/>
      <c r="AA246" s="486"/>
      <c r="AB246" s="487"/>
      <c r="AC246" s="488"/>
      <c r="AD246" s="488"/>
      <c r="AE246" s="489"/>
      <c r="AF246" s="485"/>
      <c r="AG246" s="486"/>
      <c r="AH246" s="486"/>
      <c r="AI246" s="485"/>
      <c r="AJ246" s="486"/>
      <c r="AK246" s="486"/>
      <c r="AL246" s="486"/>
      <c r="AM246" s="487"/>
      <c r="AN246" s="491"/>
      <c r="AO246" s="492"/>
      <c r="AP246" s="492"/>
      <c r="AQ246" s="493"/>
      <c r="AR246" s="494"/>
      <c r="AS246" s="584"/>
    </row>
    <row r="247" spans="1:45" ht="12.75">
      <c r="A247" s="581"/>
      <c r="B247" s="582"/>
      <c r="C247" s="583"/>
      <c r="D247" s="465" t="s">
        <v>360</v>
      </c>
      <c r="E247" s="586"/>
      <c r="F247" s="482">
        <v>40210</v>
      </c>
      <c r="G247" s="482">
        <v>40217</v>
      </c>
      <c r="H247" s="453">
        <v>1</v>
      </c>
      <c r="I247" s="459">
        <v>8</v>
      </c>
      <c r="J247" s="455"/>
      <c r="K247" s="455"/>
      <c r="L247" s="455"/>
      <c r="M247" s="455"/>
      <c r="N247" s="454"/>
      <c r="O247" s="455"/>
      <c r="P247" s="456"/>
      <c r="Q247" s="457"/>
      <c r="R247" s="458"/>
      <c r="S247" s="455"/>
      <c r="T247" s="456"/>
      <c r="U247" s="456"/>
      <c r="V247" s="457"/>
      <c r="W247" s="454"/>
      <c r="X247" s="458"/>
      <c r="Y247" s="455"/>
      <c r="Z247" s="455"/>
      <c r="AA247" s="455"/>
      <c r="AB247" s="454"/>
      <c r="AC247" s="456"/>
      <c r="AD247" s="456"/>
      <c r="AE247" s="457"/>
      <c r="AF247" s="459"/>
      <c r="AG247" s="455"/>
      <c r="AH247" s="455"/>
      <c r="AI247" s="459"/>
      <c r="AJ247" s="455"/>
      <c r="AK247" s="455"/>
      <c r="AL247" s="455"/>
      <c r="AM247" s="454"/>
      <c r="AN247" s="460"/>
      <c r="AO247" s="461"/>
      <c r="AP247" s="461"/>
      <c r="AQ247" s="462"/>
      <c r="AR247" s="463">
        <f aca="true" t="shared" si="7" ref="AR247:AR268">SUM(AN247:AQ247)</f>
        <v>0</v>
      </c>
      <c r="AS247" s="584"/>
    </row>
    <row r="248" spans="1:45" ht="12.75">
      <c r="A248" s="581"/>
      <c r="B248" s="582"/>
      <c r="C248" s="583"/>
      <c r="D248" s="465" t="s">
        <v>361</v>
      </c>
      <c r="E248" s="586"/>
      <c r="F248" s="482">
        <v>40217</v>
      </c>
      <c r="G248" s="482">
        <v>40245</v>
      </c>
      <c r="H248" s="453">
        <v>4</v>
      </c>
      <c r="I248" s="459">
        <v>8</v>
      </c>
      <c r="J248" s="455"/>
      <c r="K248" s="455"/>
      <c r="L248" s="455"/>
      <c r="M248" s="455"/>
      <c r="N248" s="454"/>
      <c r="O248" s="455"/>
      <c r="P248" s="456"/>
      <c r="Q248" s="457"/>
      <c r="R248" s="458"/>
      <c r="S248" s="455"/>
      <c r="T248" s="456"/>
      <c r="U248" s="456"/>
      <c r="V248" s="457"/>
      <c r="W248" s="454"/>
      <c r="X248" s="458"/>
      <c r="Y248" s="455"/>
      <c r="Z248" s="455"/>
      <c r="AA248" s="455"/>
      <c r="AB248" s="454"/>
      <c r="AC248" s="456"/>
      <c r="AD248" s="456"/>
      <c r="AE248" s="457"/>
      <c r="AF248" s="459"/>
      <c r="AG248" s="455"/>
      <c r="AH248" s="455"/>
      <c r="AI248" s="459"/>
      <c r="AJ248" s="455"/>
      <c r="AK248" s="455"/>
      <c r="AL248" s="455"/>
      <c r="AM248" s="454"/>
      <c r="AN248" s="460"/>
      <c r="AO248" s="461"/>
      <c r="AP248" s="461"/>
      <c r="AQ248" s="462"/>
      <c r="AR248" s="463">
        <f t="shared" si="7"/>
        <v>0</v>
      </c>
      <c r="AS248" s="584"/>
    </row>
    <row r="249" spans="1:45" ht="13.5" thickBot="1">
      <c r="A249" s="581"/>
      <c r="B249" s="582"/>
      <c r="C249" s="583"/>
      <c r="D249" s="468" t="s">
        <v>362</v>
      </c>
      <c r="E249" s="586"/>
      <c r="F249" s="482">
        <v>40245</v>
      </c>
      <c r="G249" s="482">
        <v>40371</v>
      </c>
      <c r="H249" s="453">
        <v>18</v>
      </c>
      <c r="I249" s="459">
        <v>16</v>
      </c>
      <c r="J249" s="455"/>
      <c r="K249" s="455"/>
      <c r="L249" s="455"/>
      <c r="M249" s="455"/>
      <c r="N249" s="454"/>
      <c r="O249" s="455"/>
      <c r="P249" s="456"/>
      <c r="Q249" s="457"/>
      <c r="R249" s="458"/>
      <c r="S249" s="455"/>
      <c r="T249" s="456"/>
      <c r="U249" s="456"/>
      <c r="V249" s="457"/>
      <c r="W249" s="454"/>
      <c r="X249" s="458"/>
      <c r="Y249" s="455"/>
      <c r="Z249" s="455"/>
      <c r="AA249" s="455"/>
      <c r="AB249" s="454"/>
      <c r="AC249" s="456"/>
      <c r="AD249" s="456"/>
      <c r="AE249" s="457"/>
      <c r="AF249" s="459"/>
      <c r="AG249" s="455"/>
      <c r="AH249" s="455"/>
      <c r="AI249" s="459"/>
      <c r="AJ249" s="455"/>
      <c r="AK249" s="455"/>
      <c r="AL249" s="455"/>
      <c r="AM249" s="454"/>
      <c r="AN249" s="460">
        <v>242</v>
      </c>
      <c r="AO249" s="461"/>
      <c r="AP249" s="461"/>
      <c r="AQ249" s="462"/>
      <c r="AR249" s="463">
        <f t="shared" si="7"/>
        <v>242</v>
      </c>
      <c r="AS249" s="584"/>
    </row>
    <row r="250" spans="1:45" ht="12.75">
      <c r="A250" s="581"/>
      <c r="B250" s="582"/>
      <c r="C250" s="583"/>
      <c r="D250" s="587" t="s">
        <v>248</v>
      </c>
      <c r="E250" s="586"/>
      <c r="F250" s="482">
        <v>40350</v>
      </c>
      <c r="G250" s="482">
        <v>40357</v>
      </c>
      <c r="H250" s="453">
        <v>1</v>
      </c>
      <c r="I250" s="459">
        <v>8</v>
      </c>
      <c r="J250" s="455"/>
      <c r="K250" s="455"/>
      <c r="L250" s="455"/>
      <c r="M250" s="455"/>
      <c r="N250" s="454"/>
      <c r="O250" s="455"/>
      <c r="P250" s="456"/>
      <c r="Q250" s="457"/>
      <c r="R250" s="458"/>
      <c r="S250" s="455"/>
      <c r="T250" s="456"/>
      <c r="U250" s="456"/>
      <c r="V250" s="457"/>
      <c r="W250" s="454"/>
      <c r="X250" s="458"/>
      <c r="Y250" s="455"/>
      <c r="Z250" s="455"/>
      <c r="AA250" s="455"/>
      <c r="AB250" s="454"/>
      <c r="AC250" s="456"/>
      <c r="AD250" s="456"/>
      <c r="AE250" s="457"/>
      <c r="AF250" s="459"/>
      <c r="AG250" s="455"/>
      <c r="AH250" s="455"/>
      <c r="AI250" s="459"/>
      <c r="AJ250" s="455"/>
      <c r="AK250" s="455"/>
      <c r="AL250" s="455"/>
      <c r="AM250" s="454"/>
      <c r="AN250" s="460"/>
      <c r="AO250" s="461"/>
      <c r="AP250" s="461"/>
      <c r="AQ250" s="462"/>
      <c r="AR250" s="463">
        <f t="shared" si="7"/>
        <v>0</v>
      </c>
      <c r="AS250" s="584"/>
    </row>
    <row r="251" spans="1:45" ht="12.75">
      <c r="A251" s="581"/>
      <c r="B251" s="582"/>
      <c r="C251" s="583"/>
      <c r="D251" s="465" t="s">
        <v>363</v>
      </c>
      <c r="E251" s="586"/>
      <c r="F251" s="482">
        <v>40357</v>
      </c>
      <c r="G251" s="482">
        <v>40385</v>
      </c>
      <c r="H251" s="453">
        <v>4</v>
      </c>
      <c r="I251" s="459">
        <v>8</v>
      </c>
      <c r="J251" s="455"/>
      <c r="K251" s="455"/>
      <c r="L251" s="455"/>
      <c r="M251" s="455"/>
      <c r="N251" s="454"/>
      <c r="O251" s="455"/>
      <c r="P251" s="456"/>
      <c r="Q251" s="457"/>
      <c r="R251" s="458"/>
      <c r="S251" s="455"/>
      <c r="T251" s="456"/>
      <c r="U251" s="456"/>
      <c r="V251" s="457"/>
      <c r="W251" s="454"/>
      <c r="X251" s="458"/>
      <c r="Y251" s="455"/>
      <c r="Z251" s="455"/>
      <c r="AA251" s="455"/>
      <c r="AB251" s="454"/>
      <c r="AC251" s="456"/>
      <c r="AD251" s="456"/>
      <c r="AE251" s="457"/>
      <c r="AF251" s="459"/>
      <c r="AG251" s="455"/>
      <c r="AH251" s="455"/>
      <c r="AI251" s="459"/>
      <c r="AJ251" s="455"/>
      <c r="AK251" s="455"/>
      <c r="AL251" s="455"/>
      <c r="AM251" s="454"/>
      <c r="AN251" s="460"/>
      <c r="AO251" s="461"/>
      <c r="AP251" s="461"/>
      <c r="AQ251" s="462"/>
      <c r="AR251" s="463">
        <f t="shared" si="7"/>
        <v>0</v>
      </c>
      <c r="AS251" s="584"/>
    </row>
    <row r="252" spans="1:45" ht="13.5" thickBot="1">
      <c r="A252" s="581"/>
      <c r="B252" s="582"/>
      <c r="C252" s="583"/>
      <c r="D252" s="498" t="s">
        <v>364</v>
      </c>
      <c r="E252" s="586"/>
      <c r="F252" s="482">
        <v>40385</v>
      </c>
      <c r="G252" s="482">
        <v>40476</v>
      </c>
      <c r="H252" s="453">
        <v>13</v>
      </c>
      <c r="I252" s="459">
        <v>24</v>
      </c>
      <c r="J252" s="455"/>
      <c r="K252" s="455"/>
      <c r="L252" s="455"/>
      <c r="M252" s="455"/>
      <c r="N252" s="454"/>
      <c r="O252" s="455"/>
      <c r="P252" s="456"/>
      <c r="Q252" s="457"/>
      <c r="R252" s="458"/>
      <c r="S252" s="455"/>
      <c r="T252" s="456"/>
      <c r="U252" s="456"/>
      <c r="V252" s="457"/>
      <c r="W252" s="454"/>
      <c r="X252" s="458"/>
      <c r="Y252" s="455"/>
      <c r="Z252" s="455"/>
      <c r="AA252" s="455"/>
      <c r="AB252" s="454"/>
      <c r="AC252" s="456"/>
      <c r="AD252" s="456"/>
      <c r="AE252" s="457"/>
      <c r="AF252" s="459"/>
      <c r="AG252" s="455"/>
      <c r="AH252" s="455"/>
      <c r="AI252" s="459"/>
      <c r="AJ252" s="455"/>
      <c r="AK252" s="455"/>
      <c r="AL252" s="455"/>
      <c r="AM252" s="454"/>
      <c r="AN252" s="460"/>
      <c r="AO252" s="461">
        <v>250</v>
      </c>
      <c r="AP252" s="461">
        <v>5</v>
      </c>
      <c r="AQ252" s="462"/>
      <c r="AR252" s="463">
        <f t="shared" si="7"/>
        <v>255</v>
      </c>
      <c r="AS252" s="584"/>
    </row>
    <row r="253" spans="1:45" ht="12.75">
      <c r="A253" s="581"/>
      <c r="B253" s="582"/>
      <c r="C253" s="583"/>
      <c r="D253" s="544" t="s">
        <v>248</v>
      </c>
      <c r="E253" s="586"/>
      <c r="F253" s="482">
        <v>40455</v>
      </c>
      <c r="G253" s="482">
        <v>40462</v>
      </c>
      <c r="H253" s="453">
        <v>1</v>
      </c>
      <c r="I253" s="459">
        <v>8</v>
      </c>
      <c r="J253" s="455"/>
      <c r="K253" s="455"/>
      <c r="L253" s="455"/>
      <c r="M253" s="455"/>
      <c r="N253" s="454"/>
      <c r="O253" s="455"/>
      <c r="P253" s="456"/>
      <c r="Q253" s="457"/>
      <c r="R253" s="458"/>
      <c r="S253" s="455"/>
      <c r="T253" s="456"/>
      <c r="U253" s="456"/>
      <c r="V253" s="457"/>
      <c r="W253" s="454"/>
      <c r="X253" s="458"/>
      <c r="Y253" s="455"/>
      <c r="Z253" s="455"/>
      <c r="AA253" s="455"/>
      <c r="AB253" s="454"/>
      <c r="AC253" s="456"/>
      <c r="AD253" s="456"/>
      <c r="AE253" s="457"/>
      <c r="AF253" s="459"/>
      <c r="AG253" s="455"/>
      <c r="AH253" s="455"/>
      <c r="AI253" s="459"/>
      <c r="AJ253" s="455"/>
      <c r="AK253" s="455"/>
      <c r="AL253" s="455"/>
      <c r="AM253" s="454"/>
      <c r="AN253" s="460"/>
      <c r="AO253" s="461"/>
      <c r="AP253" s="461"/>
      <c r="AQ253" s="462"/>
      <c r="AR253" s="463">
        <f t="shared" si="7"/>
        <v>0</v>
      </c>
      <c r="AS253" s="584"/>
    </row>
    <row r="254" spans="1:45" ht="12.75">
      <c r="A254" s="581"/>
      <c r="B254" s="582"/>
      <c r="C254" s="583"/>
      <c r="D254" s="465" t="s">
        <v>365</v>
      </c>
      <c r="E254" s="586"/>
      <c r="F254" s="482">
        <v>40462</v>
      </c>
      <c r="G254" s="482">
        <v>40490</v>
      </c>
      <c r="H254" s="453">
        <v>4</v>
      </c>
      <c r="I254" s="459">
        <v>8</v>
      </c>
      <c r="J254" s="455"/>
      <c r="K254" s="455"/>
      <c r="L254" s="455"/>
      <c r="M254" s="455"/>
      <c r="N254" s="454"/>
      <c r="O254" s="455"/>
      <c r="P254" s="456"/>
      <c r="Q254" s="457"/>
      <c r="R254" s="458"/>
      <c r="S254" s="455"/>
      <c r="T254" s="456"/>
      <c r="U254" s="456"/>
      <c r="V254" s="457"/>
      <c r="W254" s="454"/>
      <c r="X254" s="458"/>
      <c r="Y254" s="455"/>
      <c r="Z254" s="455"/>
      <c r="AA254" s="455"/>
      <c r="AB254" s="454"/>
      <c r="AC254" s="456"/>
      <c r="AD254" s="456"/>
      <c r="AE254" s="457"/>
      <c r="AF254" s="459"/>
      <c r="AG254" s="455"/>
      <c r="AH254" s="455"/>
      <c r="AI254" s="459"/>
      <c r="AJ254" s="455"/>
      <c r="AK254" s="455"/>
      <c r="AL254" s="455"/>
      <c r="AM254" s="454"/>
      <c r="AN254" s="460"/>
      <c r="AO254" s="461"/>
      <c r="AP254" s="461"/>
      <c r="AQ254" s="462"/>
      <c r="AR254" s="463">
        <f t="shared" si="7"/>
        <v>0</v>
      </c>
      <c r="AS254" s="584"/>
    </row>
    <row r="255" spans="1:45" ht="12.75">
      <c r="A255" s="581"/>
      <c r="B255" s="582"/>
      <c r="C255" s="583"/>
      <c r="D255" s="465" t="s">
        <v>366</v>
      </c>
      <c r="E255" s="586"/>
      <c r="F255" s="482">
        <v>40490</v>
      </c>
      <c r="G255" s="482">
        <v>40553</v>
      </c>
      <c r="H255" s="453">
        <v>9</v>
      </c>
      <c r="I255" s="459">
        <v>24</v>
      </c>
      <c r="J255" s="455"/>
      <c r="K255" s="455"/>
      <c r="L255" s="455"/>
      <c r="M255" s="455"/>
      <c r="N255" s="454"/>
      <c r="O255" s="455"/>
      <c r="P255" s="456"/>
      <c r="Q255" s="457"/>
      <c r="R255" s="458"/>
      <c r="S255" s="455"/>
      <c r="T255" s="456"/>
      <c r="U255" s="456"/>
      <c r="V255" s="457"/>
      <c r="W255" s="454"/>
      <c r="X255" s="458"/>
      <c r="Y255" s="455"/>
      <c r="Z255" s="455"/>
      <c r="AA255" s="455"/>
      <c r="AB255" s="454"/>
      <c r="AC255" s="456"/>
      <c r="AD255" s="456"/>
      <c r="AE255" s="457"/>
      <c r="AF255" s="459"/>
      <c r="AG255" s="455"/>
      <c r="AH255" s="455"/>
      <c r="AI255" s="459"/>
      <c r="AJ255" s="455"/>
      <c r="AK255" s="455"/>
      <c r="AL255" s="455"/>
      <c r="AM255" s="454"/>
      <c r="AN255" s="460"/>
      <c r="AO255" s="461">
        <v>250</v>
      </c>
      <c r="AP255" s="461">
        <v>3</v>
      </c>
      <c r="AQ255" s="462"/>
      <c r="AR255" s="463">
        <f t="shared" si="7"/>
        <v>253</v>
      </c>
      <c r="AS255" s="584"/>
    </row>
    <row r="256" spans="1:45" ht="12.75">
      <c r="A256" s="581"/>
      <c r="B256" s="582"/>
      <c r="C256" s="583"/>
      <c r="D256" s="567" t="s">
        <v>367</v>
      </c>
      <c r="E256" s="586"/>
      <c r="F256" s="482"/>
      <c r="G256" s="482"/>
      <c r="H256" s="453"/>
      <c r="I256" s="459"/>
      <c r="J256" s="455"/>
      <c r="K256" s="455"/>
      <c r="L256" s="455"/>
      <c r="M256" s="455"/>
      <c r="N256" s="454"/>
      <c r="O256" s="455"/>
      <c r="P256" s="456"/>
      <c r="Q256" s="457"/>
      <c r="R256" s="458"/>
      <c r="S256" s="455"/>
      <c r="T256" s="456"/>
      <c r="U256" s="456"/>
      <c r="V256" s="457"/>
      <c r="W256" s="454"/>
      <c r="X256" s="458"/>
      <c r="Y256" s="455"/>
      <c r="Z256" s="455"/>
      <c r="AA256" s="455"/>
      <c r="AB256" s="454"/>
      <c r="AC256" s="456"/>
      <c r="AD256" s="456"/>
      <c r="AE256" s="457"/>
      <c r="AF256" s="459"/>
      <c r="AG256" s="455"/>
      <c r="AH256" s="455"/>
      <c r="AI256" s="459"/>
      <c r="AJ256" s="455"/>
      <c r="AK256" s="455"/>
      <c r="AL256" s="455"/>
      <c r="AM256" s="454"/>
      <c r="AN256" s="460"/>
      <c r="AO256" s="461"/>
      <c r="AP256" s="461"/>
      <c r="AQ256" s="462"/>
      <c r="AR256" s="463"/>
      <c r="AS256" s="584"/>
    </row>
    <row r="257" spans="1:45" ht="12.75">
      <c r="A257" s="581"/>
      <c r="B257" s="582"/>
      <c r="C257" s="583"/>
      <c r="D257" s="465" t="s">
        <v>248</v>
      </c>
      <c r="E257" s="586"/>
      <c r="F257" s="482"/>
      <c r="G257" s="482"/>
      <c r="H257" s="453"/>
      <c r="I257" s="459">
        <v>8</v>
      </c>
      <c r="J257" s="455"/>
      <c r="K257" s="455"/>
      <c r="L257" s="455"/>
      <c r="M257" s="455"/>
      <c r="N257" s="454"/>
      <c r="O257" s="455"/>
      <c r="P257" s="456"/>
      <c r="Q257" s="457"/>
      <c r="R257" s="458"/>
      <c r="S257" s="455"/>
      <c r="T257" s="456"/>
      <c r="U257" s="456"/>
      <c r="V257" s="457"/>
      <c r="W257" s="454"/>
      <c r="X257" s="458"/>
      <c r="Y257" s="455"/>
      <c r="Z257" s="455"/>
      <c r="AA257" s="455"/>
      <c r="AB257" s="454"/>
      <c r="AC257" s="456"/>
      <c r="AD257" s="456"/>
      <c r="AE257" s="457"/>
      <c r="AF257" s="459"/>
      <c r="AG257" s="455"/>
      <c r="AH257" s="455"/>
      <c r="AI257" s="459"/>
      <c r="AJ257" s="455"/>
      <c r="AK257" s="455"/>
      <c r="AL257" s="455"/>
      <c r="AM257" s="454"/>
      <c r="AN257" s="460"/>
      <c r="AO257" s="461"/>
      <c r="AP257" s="461"/>
      <c r="AQ257" s="462"/>
      <c r="AR257" s="463">
        <f t="shared" si="7"/>
        <v>0</v>
      </c>
      <c r="AS257" s="584"/>
    </row>
    <row r="258" spans="1:45" ht="12.75">
      <c r="A258" s="581"/>
      <c r="B258" s="582"/>
      <c r="C258" s="583"/>
      <c r="D258" s="465" t="s">
        <v>368</v>
      </c>
      <c r="E258" s="586"/>
      <c r="F258" s="482"/>
      <c r="G258" s="482"/>
      <c r="H258" s="453"/>
      <c r="I258" s="459">
        <v>8</v>
      </c>
      <c r="J258" s="455"/>
      <c r="K258" s="455"/>
      <c r="L258" s="455"/>
      <c r="M258" s="455"/>
      <c r="N258" s="454"/>
      <c r="O258" s="455"/>
      <c r="P258" s="456"/>
      <c r="Q258" s="457"/>
      <c r="R258" s="458"/>
      <c r="S258" s="455"/>
      <c r="T258" s="456"/>
      <c r="U258" s="456"/>
      <c r="V258" s="457"/>
      <c r="W258" s="454"/>
      <c r="X258" s="458"/>
      <c r="Y258" s="455"/>
      <c r="Z258" s="455"/>
      <c r="AA258" s="455"/>
      <c r="AB258" s="454"/>
      <c r="AC258" s="456"/>
      <c r="AD258" s="456"/>
      <c r="AE258" s="457"/>
      <c r="AF258" s="459"/>
      <c r="AG258" s="455"/>
      <c r="AH258" s="455"/>
      <c r="AI258" s="459"/>
      <c r="AJ258" s="455"/>
      <c r="AK258" s="455"/>
      <c r="AL258" s="455"/>
      <c r="AM258" s="454"/>
      <c r="AN258" s="460"/>
      <c r="AO258" s="461"/>
      <c r="AP258" s="461"/>
      <c r="AQ258" s="462"/>
      <c r="AR258" s="463">
        <f t="shared" si="7"/>
        <v>0</v>
      </c>
      <c r="AS258" s="584"/>
    </row>
    <row r="259" spans="1:45" ht="13.5" thickBot="1">
      <c r="A259" s="581"/>
      <c r="B259" s="582"/>
      <c r="C259" s="583"/>
      <c r="D259" s="468" t="s">
        <v>369</v>
      </c>
      <c r="E259" s="586"/>
      <c r="F259" s="482"/>
      <c r="G259" s="482"/>
      <c r="H259" s="453"/>
      <c r="I259" s="459">
        <v>18</v>
      </c>
      <c r="J259" s="455"/>
      <c r="K259" s="455"/>
      <c r="L259" s="455"/>
      <c r="M259" s="455"/>
      <c r="N259" s="454"/>
      <c r="O259" s="455"/>
      <c r="P259" s="456"/>
      <c r="Q259" s="457"/>
      <c r="R259" s="458"/>
      <c r="S259" s="455"/>
      <c r="T259" s="456"/>
      <c r="U259" s="456"/>
      <c r="V259" s="457"/>
      <c r="W259" s="454"/>
      <c r="X259" s="458"/>
      <c r="Y259" s="455"/>
      <c r="Z259" s="455"/>
      <c r="AA259" s="455"/>
      <c r="AB259" s="454"/>
      <c r="AC259" s="456"/>
      <c r="AD259" s="456"/>
      <c r="AE259" s="457"/>
      <c r="AF259" s="459"/>
      <c r="AG259" s="455"/>
      <c r="AH259" s="455"/>
      <c r="AI259" s="459"/>
      <c r="AJ259" s="455"/>
      <c r="AK259" s="455"/>
      <c r="AL259" s="455"/>
      <c r="AM259" s="454"/>
      <c r="AN259" s="460"/>
      <c r="AO259" s="461">
        <v>65</v>
      </c>
      <c r="AP259" s="461">
        <v>3</v>
      </c>
      <c r="AQ259" s="462"/>
      <c r="AR259" s="463">
        <f t="shared" si="7"/>
        <v>68</v>
      </c>
      <c r="AS259" s="584"/>
    </row>
    <row r="260" spans="1:45" ht="12.75">
      <c r="A260" s="581"/>
      <c r="B260" s="582"/>
      <c r="C260" s="583"/>
      <c r="D260" s="587" t="s">
        <v>370</v>
      </c>
      <c r="E260" s="586"/>
      <c r="F260" s="482"/>
      <c r="G260" s="482"/>
      <c r="H260" s="453"/>
      <c r="I260" s="459"/>
      <c r="J260" s="455"/>
      <c r="K260" s="455"/>
      <c r="L260" s="455"/>
      <c r="M260" s="455"/>
      <c r="N260" s="454"/>
      <c r="O260" s="455"/>
      <c r="P260" s="456"/>
      <c r="Q260" s="457"/>
      <c r="R260" s="458"/>
      <c r="S260" s="455"/>
      <c r="T260" s="456"/>
      <c r="U260" s="456"/>
      <c r="V260" s="457"/>
      <c r="W260" s="454"/>
      <c r="X260" s="458"/>
      <c r="Y260" s="455"/>
      <c r="Z260" s="455"/>
      <c r="AA260" s="455"/>
      <c r="AB260" s="454"/>
      <c r="AC260" s="456"/>
      <c r="AD260" s="456"/>
      <c r="AE260" s="457"/>
      <c r="AF260" s="459"/>
      <c r="AG260" s="455"/>
      <c r="AH260" s="455"/>
      <c r="AI260" s="459"/>
      <c r="AJ260" s="455"/>
      <c r="AK260" s="455"/>
      <c r="AL260" s="455"/>
      <c r="AM260" s="454"/>
      <c r="AN260" s="460"/>
      <c r="AO260" s="461">
        <v>40</v>
      </c>
      <c r="AP260" s="461"/>
      <c r="AQ260" s="462"/>
      <c r="AR260" s="463">
        <f t="shared" si="7"/>
        <v>40</v>
      </c>
      <c r="AS260" s="584"/>
    </row>
    <row r="261" spans="1:45" ht="12.75">
      <c r="A261" s="581"/>
      <c r="B261" s="582"/>
      <c r="C261" s="583"/>
      <c r="D261" s="468" t="s">
        <v>371</v>
      </c>
      <c r="E261" s="586"/>
      <c r="F261" s="482"/>
      <c r="G261" s="482"/>
      <c r="H261" s="453"/>
      <c r="I261" s="459"/>
      <c r="J261" s="455"/>
      <c r="K261" s="455"/>
      <c r="L261" s="455"/>
      <c r="M261" s="455"/>
      <c r="N261" s="454"/>
      <c r="O261" s="455"/>
      <c r="P261" s="456"/>
      <c r="Q261" s="457"/>
      <c r="R261" s="458"/>
      <c r="S261" s="455"/>
      <c r="T261" s="456"/>
      <c r="U261" s="456"/>
      <c r="V261" s="457"/>
      <c r="W261" s="454"/>
      <c r="X261" s="458"/>
      <c r="Y261" s="455"/>
      <c r="Z261" s="455"/>
      <c r="AA261" s="455"/>
      <c r="AB261" s="454"/>
      <c r="AC261" s="456"/>
      <c r="AD261" s="456"/>
      <c r="AE261" s="457"/>
      <c r="AF261" s="459"/>
      <c r="AG261" s="455"/>
      <c r="AH261" s="455"/>
      <c r="AI261" s="459"/>
      <c r="AJ261" s="455"/>
      <c r="AK261" s="455"/>
      <c r="AL261" s="455"/>
      <c r="AM261" s="454"/>
      <c r="AN261" s="460"/>
      <c r="AO261" s="461">
        <v>25</v>
      </c>
      <c r="AP261" s="461"/>
      <c r="AQ261" s="462"/>
      <c r="AR261" s="463">
        <f t="shared" si="7"/>
        <v>25</v>
      </c>
      <c r="AS261" s="584"/>
    </row>
    <row r="262" spans="1:45" ht="12.75">
      <c r="A262" s="581"/>
      <c r="B262" s="582"/>
      <c r="C262" s="583"/>
      <c r="D262" s="468" t="s">
        <v>372</v>
      </c>
      <c r="E262" s="586"/>
      <c r="F262" s="482"/>
      <c r="G262" s="482"/>
      <c r="H262" s="453"/>
      <c r="I262" s="459"/>
      <c r="J262" s="455"/>
      <c r="K262" s="455"/>
      <c r="L262" s="455"/>
      <c r="M262" s="455"/>
      <c r="N262" s="454"/>
      <c r="O262" s="455"/>
      <c r="P262" s="456"/>
      <c r="Q262" s="457"/>
      <c r="R262" s="458"/>
      <c r="S262" s="455"/>
      <c r="T262" s="456"/>
      <c r="U262" s="456"/>
      <c r="V262" s="457"/>
      <c r="W262" s="454"/>
      <c r="X262" s="458"/>
      <c r="Y262" s="455"/>
      <c r="Z262" s="455"/>
      <c r="AA262" s="455"/>
      <c r="AB262" s="454"/>
      <c r="AC262" s="456"/>
      <c r="AD262" s="456"/>
      <c r="AE262" s="457"/>
      <c r="AF262" s="459"/>
      <c r="AG262" s="455"/>
      <c r="AH262" s="455"/>
      <c r="AI262" s="459"/>
      <c r="AJ262" s="455"/>
      <c r="AK262" s="455"/>
      <c r="AL262" s="455"/>
      <c r="AM262" s="454"/>
      <c r="AN262" s="460"/>
      <c r="AO262" s="461">
        <v>12</v>
      </c>
      <c r="AP262" s="461"/>
      <c r="AQ262" s="462"/>
      <c r="AR262" s="463">
        <f t="shared" si="7"/>
        <v>12</v>
      </c>
      <c r="AS262" s="584"/>
    </row>
    <row r="263" spans="1:45" ht="12.75">
      <c r="A263" s="581"/>
      <c r="B263" s="582"/>
      <c r="C263" s="583"/>
      <c r="D263" s="468"/>
      <c r="E263" s="586"/>
      <c r="F263" s="482"/>
      <c r="G263" s="482"/>
      <c r="H263" s="453"/>
      <c r="I263" s="459"/>
      <c r="J263" s="455"/>
      <c r="K263" s="455"/>
      <c r="L263" s="455"/>
      <c r="M263" s="455"/>
      <c r="N263" s="454"/>
      <c r="O263" s="455"/>
      <c r="P263" s="456"/>
      <c r="Q263" s="457"/>
      <c r="R263" s="458"/>
      <c r="S263" s="455"/>
      <c r="T263" s="456"/>
      <c r="U263" s="456"/>
      <c r="V263" s="457"/>
      <c r="W263" s="454"/>
      <c r="X263" s="458"/>
      <c r="Y263" s="455"/>
      <c r="Z263" s="455"/>
      <c r="AA263" s="455"/>
      <c r="AB263" s="454"/>
      <c r="AC263" s="456"/>
      <c r="AD263" s="456"/>
      <c r="AE263" s="457"/>
      <c r="AF263" s="459"/>
      <c r="AG263" s="455"/>
      <c r="AH263" s="455"/>
      <c r="AI263" s="459"/>
      <c r="AJ263" s="455"/>
      <c r="AK263" s="455"/>
      <c r="AL263" s="455"/>
      <c r="AM263" s="454"/>
      <c r="AN263" s="460"/>
      <c r="AO263" s="461"/>
      <c r="AP263" s="461"/>
      <c r="AQ263" s="462"/>
      <c r="AR263" s="463"/>
      <c r="AS263" s="584"/>
    </row>
    <row r="264" spans="1:45" ht="12.75">
      <c r="A264" s="581"/>
      <c r="B264" s="582"/>
      <c r="C264" s="583"/>
      <c r="D264" s="567" t="s">
        <v>373</v>
      </c>
      <c r="E264" s="586"/>
      <c r="F264" s="482"/>
      <c r="G264" s="482"/>
      <c r="H264" s="453"/>
      <c r="I264" s="459"/>
      <c r="J264" s="455"/>
      <c r="K264" s="455"/>
      <c r="L264" s="455"/>
      <c r="M264" s="455"/>
      <c r="N264" s="454"/>
      <c r="O264" s="455"/>
      <c r="P264" s="456"/>
      <c r="Q264" s="457"/>
      <c r="R264" s="458"/>
      <c r="S264" s="455"/>
      <c r="T264" s="456"/>
      <c r="U264" s="456"/>
      <c r="V264" s="457"/>
      <c r="W264" s="454"/>
      <c r="X264" s="458"/>
      <c r="Y264" s="455"/>
      <c r="Z264" s="455"/>
      <c r="AA264" s="455"/>
      <c r="AB264" s="454"/>
      <c r="AC264" s="456"/>
      <c r="AD264" s="456"/>
      <c r="AE264" s="457"/>
      <c r="AF264" s="459"/>
      <c r="AG264" s="455"/>
      <c r="AH264" s="455"/>
      <c r="AI264" s="459"/>
      <c r="AJ264" s="455"/>
      <c r="AK264" s="455"/>
      <c r="AL264" s="455"/>
      <c r="AM264" s="454"/>
      <c r="AN264" s="460"/>
      <c r="AO264" s="461"/>
      <c r="AP264" s="461"/>
      <c r="AQ264" s="462"/>
      <c r="AR264" s="463">
        <f t="shared" si="7"/>
        <v>0</v>
      </c>
      <c r="AS264" s="584"/>
    </row>
    <row r="265" spans="1:45" ht="12.75">
      <c r="A265" s="581"/>
      <c r="B265" s="582"/>
      <c r="C265" s="583"/>
      <c r="D265" s="468" t="s">
        <v>374</v>
      </c>
      <c r="E265" s="586"/>
      <c r="F265" s="482"/>
      <c r="G265" s="482"/>
      <c r="H265" s="453"/>
      <c r="I265" s="459"/>
      <c r="J265" s="455"/>
      <c r="K265" s="455"/>
      <c r="L265" s="455"/>
      <c r="M265" s="455"/>
      <c r="N265" s="454"/>
      <c r="O265" s="455"/>
      <c r="P265" s="456"/>
      <c r="Q265" s="457"/>
      <c r="R265" s="458"/>
      <c r="S265" s="455"/>
      <c r="T265" s="456"/>
      <c r="U265" s="456"/>
      <c r="V265" s="457"/>
      <c r="W265" s="454"/>
      <c r="X265" s="458"/>
      <c r="Y265" s="455"/>
      <c r="Z265" s="455"/>
      <c r="AA265" s="455"/>
      <c r="AB265" s="454"/>
      <c r="AC265" s="456"/>
      <c r="AD265" s="456"/>
      <c r="AE265" s="457"/>
      <c r="AF265" s="459"/>
      <c r="AG265" s="455"/>
      <c r="AH265" s="455"/>
      <c r="AI265" s="459"/>
      <c r="AJ265" s="455"/>
      <c r="AK265" s="455"/>
      <c r="AL265" s="455"/>
      <c r="AM265" s="454"/>
      <c r="AN265" s="460"/>
      <c r="AO265" s="461">
        <v>50</v>
      </c>
      <c r="AP265" s="461"/>
      <c r="AQ265" s="462"/>
      <c r="AR265" s="463">
        <f t="shared" si="7"/>
        <v>50</v>
      </c>
      <c r="AS265" s="584"/>
    </row>
    <row r="266" spans="1:45" ht="12.75">
      <c r="A266" s="581"/>
      <c r="B266" s="582"/>
      <c r="C266" s="583"/>
      <c r="D266" s="468" t="s">
        <v>375</v>
      </c>
      <c r="E266" s="586"/>
      <c r="F266" s="482"/>
      <c r="G266" s="482"/>
      <c r="H266" s="453"/>
      <c r="I266" s="459">
        <v>8</v>
      </c>
      <c r="J266" s="455"/>
      <c r="K266" s="455"/>
      <c r="L266" s="455"/>
      <c r="M266" s="455"/>
      <c r="N266" s="454"/>
      <c r="O266" s="455"/>
      <c r="P266" s="456"/>
      <c r="Q266" s="457"/>
      <c r="R266" s="458"/>
      <c r="S266" s="455"/>
      <c r="T266" s="456"/>
      <c r="U266" s="456"/>
      <c r="V266" s="457"/>
      <c r="W266" s="454"/>
      <c r="X266" s="458"/>
      <c r="Y266" s="455"/>
      <c r="Z266" s="455"/>
      <c r="AA266" s="455"/>
      <c r="AB266" s="454"/>
      <c r="AC266" s="456"/>
      <c r="AD266" s="456"/>
      <c r="AE266" s="457"/>
      <c r="AF266" s="459"/>
      <c r="AG266" s="455"/>
      <c r="AH266" s="455"/>
      <c r="AI266" s="459"/>
      <c r="AJ266" s="455"/>
      <c r="AK266" s="455"/>
      <c r="AL266" s="455"/>
      <c r="AM266" s="454"/>
      <c r="AN266" s="460">
        <v>100</v>
      </c>
      <c r="AO266" s="461"/>
      <c r="AP266" s="461"/>
      <c r="AQ266" s="462"/>
      <c r="AR266" s="463">
        <f t="shared" si="7"/>
        <v>100</v>
      </c>
      <c r="AS266" s="584"/>
    </row>
    <row r="267" spans="1:45" ht="12.75">
      <c r="A267" s="581"/>
      <c r="B267" s="582"/>
      <c r="C267" s="583"/>
      <c r="D267" s="468" t="s">
        <v>376</v>
      </c>
      <c r="E267" s="586"/>
      <c r="F267" s="482"/>
      <c r="G267" s="482"/>
      <c r="H267" s="453"/>
      <c r="I267" s="459">
        <v>8</v>
      </c>
      <c r="J267" s="455"/>
      <c r="K267" s="455"/>
      <c r="L267" s="455"/>
      <c r="M267" s="455"/>
      <c r="N267" s="454"/>
      <c r="O267" s="455"/>
      <c r="P267" s="456"/>
      <c r="Q267" s="457"/>
      <c r="R267" s="458"/>
      <c r="S267" s="455"/>
      <c r="T267" s="456"/>
      <c r="U267" s="456"/>
      <c r="V267" s="457"/>
      <c r="W267" s="454"/>
      <c r="X267" s="458"/>
      <c r="Y267" s="455"/>
      <c r="Z267" s="455"/>
      <c r="AA267" s="455"/>
      <c r="AB267" s="454"/>
      <c r="AC267" s="456"/>
      <c r="AD267" s="456"/>
      <c r="AE267" s="457"/>
      <c r="AF267" s="459"/>
      <c r="AG267" s="455"/>
      <c r="AH267" s="455"/>
      <c r="AI267" s="459"/>
      <c r="AJ267" s="455"/>
      <c r="AK267" s="455"/>
      <c r="AL267" s="455"/>
      <c r="AM267" s="454"/>
      <c r="AN267" s="460"/>
      <c r="AO267" s="461">
        <v>25</v>
      </c>
      <c r="AP267" s="461"/>
      <c r="AQ267" s="462"/>
      <c r="AR267" s="463">
        <f t="shared" si="7"/>
        <v>25</v>
      </c>
      <c r="AS267" s="584"/>
    </row>
    <row r="268" spans="1:45" ht="12.75">
      <c r="A268" s="581"/>
      <c r="B268" s="582"/>
      <c r="C268" s="583"/>
      <c r="D268" s="468" t="s">
        <v>377</v>
      </c>
      <c r="E268" s="586"/>
      <c r="F268" s="482"/>
      <c r="G268" s="482"/>
      <c r="H268" s="453"/>
      <c r="I268" s="459"/>
      <c r="J268" s="455"/>
      <c r="K268" s="455"/>
      <c r="L268" s="455"/>
      <c r="M268" s="455"/>
      <c r="N268" s="454"/>
      <c r="O268" s="455"/>
      <c r="P268" s="456"/>
      <c r="Q268" s="457"/>
      <c r="R268" s="458"/>
      <c r="S268" s="455"/>
      <c r="T268" s="456"/>
      <c r="U268" s="456"/>
      <c r="V268" s="457"/>
      <c r="W268" s="454"/>
      <c r="X268" s="458"/>
      <c r="Y268" s="455"/>
      <c r="Z268" s="455"/>
      <c r="AA268" s="455"/>
      <c r="AB268" s="454"/>
      <c r="AC268" s="456"/>
      <c r="AD268" s="456"/>
      <c r="AE268" s="457"/>
      <c r="AF268" s="459"/>
      <c r="AG268" s="455"/>
      <c r="AH268" s="455"/>
      <c r="AI268" s="459"/>
      <c r="AJ268" s="455"/>
      <c r="AK268" s="455"/>
      <c r="AL268" s="455"/>
      <c r="AM268" s="454"/>
      <c r="AN268" s="460"/>
      <c r="AO268" s="461">
        <v>30</v>
      </c>
      <c r="AP268" s="461"/>
      <c r="AQ268" s="462"/>
      <c r="AR268" s="463">
        <f t="shared" si="7"/>
        <v>30</v>
      </c>
      <c r="AS268" s="584"/>
    </row>
    <row r="269" spans="1:45" ht="13.5" thickBot="1">
      <c r="A269" s="588"/>
      <c r="B269" s="589"/>
      <c r="C269" s="590"/>
      <c r="D269" s="468"/>
      <c r="E269" s="586"/>
      <c r="F269" s="482"/>
      <c r="G269" s="482"/>
      <c r="H269" s="453"/>
      <c r="I269" s="459"/>
      <c r="J269" s="455"/>
      <c r="K269" s="455"/>
      <c r="L269" s="455"/>
      <c r="M269" s="455"/>
      <c r="N269" s="454"/>
      <c r="O269" s="455"/>
      <c r="P269" s="456"/>
      <c r="Q269" s="457"/>
      <c r="R269" s="458"/>
      <c r="S269" s="455"/>
      <c r="T269" s="456"/>
      <c r="U269" s="456"/>
      <c r="V269" s="457"/>
      <c r="W269" s="454"/>
      <c r="X269" s="458"/>
      <c r="Y269" s="455"/>
      <c r="Z269" s="455"/>
      <c r="AA269" s="455"/>
      <c r="AB269" s="454"/>
      <c r="AC269" s="456"/>
      <c r="AD269" s="456"/>
      <c r="AE269" s="457"/>
      <c r="AF269" s="459"/>
      <c r="AG269" s="455"/>
      <c r="AH269" s="455"/>
      <c r="AI269" s="459"/>
      <c r="AJ269" s="455"/>
      <c r="AK269" s="455"/>
      <c r="AL269" s="455"/>
      <c r="AM269" s="454"/>
      <c r="AN269" s="460"/>
      <c r="AO269" s="461"/>
      <c r="AP269" s="461"/>
      <c r="AQ269" s="462"/>
      <c r="AR269" s="510"/>
      <c r="AS269" s="584"/>
    </row>
    <row r="270" spans="1:44" ht="12.75">
      <c r="A270" s="469">
        <v>1170</v>
      </c>
      <c r="B270" s="469" t="s">
        <v>222</v>
      </c>
      <c r="C270" s="469">
        <v>1305</v>
      </c>
      <c r="D270" s="436" t="s">
        <v>378</v>
      </c>
      <c r="E270" s="514" t="s">
        <v>344</v>
      </c>
      <c r="F270" s="437"/>
      <c r="G270" s="437"/>
      <c r="H270" s="438"/>
      <c r="I270" s="439"/>
      <c r="J270" s="440"/>
      <c r="K270" s="440"/>
      <c r="L270" s="440"/>
      <c r="M270" s="440"/>
      <c r="N270" s="441"/>
      <c r="O270" s="440"/>
      <c r="P270" s="442"/>
      <c r="Q270" s="443"/>
      <c r="R270" s="444"/>
      <c r="S270" s="440"/>
      <c r="T270" s="442"/>
      <c r="U270" s="442"/>
      <c r="V270" s="443"/>
      <c r="W270" s="441"/>
      <c r="X270" s="444"/>
      <c r="Y270" s="440"/>
      <c r="Z270" s="440"/>
      <c r="AA270" s="440"/>
      <c r="AB270" s="441"/>
      <c r="AC270" s="442"/>
      <c r="AD270" s="442"/>
      <c r="AE270" s="443"/>
      <c r="AF270" s="439"/>
      <c r="AG270" s="440"/>
      <c r="AH270" s="440"/>
      <c r="AI270" s="439"/>
      <c r="AJ270" s="440"/>
      <c r="AK270" s="440"/>
      <c r="AL270" s="440"/>
      <c r="AM270" s="441"/>
      <c r="AN270" s="445"/>
      <c r="AO270" s="446"/>
      <c r="AP270" s="446"/>
      <c r="AQ270" s="447"/>
      <c r="AR270" s="448"/>
    </row>
    <row r="271" spans="1:45" ht="12.75">
      <c r="A271" s="591"/>
      <c r="B271" s="592"/>
      <c r="C271" s="593"/>
      <c r="D271" s="451" t="s">
        <v>225</v>
      </c>
      <c r="E271" s="410"/>
      <c r="F271" s="452"/>
      <c r="G271" s="452"/>
      <c r="H271" s="472"/>
      <c r="I271" s="473"/>
      <c r="J271" s="474"/>
      <c r="K271" s="474"/>
      <c r="L271" s="474"/>
      <c r="M271" s="474"/>
      <c r="N271" s="475"/>
      <c r="O271" s="474"/>
      <c r="P271" s="476"/>
      <c r="Q271" s="477"/>
      <c r="R271" s="478"/>
      <c r="S271" s="474"/>
      <c r="T271" s="476"/>
      <c r="U271" s="476"/>
      <c r="V271" s="477"/>
      <c r="W271" s="475"/>
      <c r="X271" s="478"/>
      <c r="Y271" s="474"/>
      <c r="Z271" s="474"/>
      <c r="AA271" s="474"/>
      <c r="AB271" s="475"/>
      <c r="AC271" s="476"/>
      <c r="AD271" s="476"/>
      <c r="AE271" s="477"/>
      <c r="AF271" s="473"/>
      <c r="AG271" s="474"/>
      <c r="AH271" s="474"/>
      <c r="AI271" s="473"/>
      <c r="AJ271" s="474"/>
      <c r="AK271" s="474"/>
      <c r="AL271" s="474"/>
      <c r="AM271" s="475"/>
      <c r="AN271" s="479"/>
      <c r="AO271" s="480"/>
      <c r="AP271" s="480"/>
      <c r="AQ271" s="481"/>
      <c r="AR271" s="463">
        <f>SUM(AN271:AQ271)</f>
        <v>0</v>
      </c>
      <c r="AS271" s="584"/>
    </row>
    <row r="272" spans="1:45" ht="12.75">
      <c r="A272" s="581"/>
      <c r="B272" s="582"/>
      <c r="C272" s="583"/>
      <c r="D272" s="465" t="s">
        <v>379</v>
      </c>
      <c r="E272" s="410"/>
      <c r="F272" s="452">
        <v>40087</v>
      </c>
      <c r="G272" s="452">
        <v>40330</v>
      </c>
      <c r="H272" s="472"/>
      <c r="I272" s="473">
        <v>200</v>
      </c>
      <c r="J272" s="474"/>
      <c r="K272" s="474"/>
      <c r="L272" s="474"/>
      <c r="M272" s="474"/>
      <c r="N272" s="475"/>
      <c r="O272" s="474"/>
      <c r="P272" s="476"/>
      <c r="Q272" s="477"/>
      <c r="R272" s="478"/>
      <c r="S272" s="474"/>
      <c r="T272" s="476"/>
      <c r="U272" s="476"/>
      <c r="V272" s="477"/>
      <c r="W272" s="475"/>
      <c r="X272" s="478"/>
      <c r="Y272" s="474"/>
      <c r="Z272" s="474"/>
      <c r="AA272" s="474"/>
      <c r="AB272" s="475"/>
      <c r="AC272" s="476"/>
      <c r="AD272" s="476"/>
      <c r="AE272" s="477"/>
      <c r="AF272" s="473"/>
      <c r="AG272" s="474"/>
      <c r="AH272" s="474"/>
      <c r="AI272" s="473"/>
      <c r="AJ272" s="474"/>
      <c r="AK272" s="474"/>
      <c r="AL272" s="474"/>
      <c r="AM272" s="475"/>
      <c r="AN272" s="479"/>
      <c r="AO272" s="480"/>
      <c r="AP272" s="480"/>
      <c r="AQ272" s="481"/>
      <c r="AR272" s="463">
        <f>SUM(AN272:AQ272)</f>
        <v>0</v>
      </c>
      <c r="AS272" s="584"/>
    </row>
    <row r="273" spans="1:45" ht="12.75">
      <c r="A273" s="581"/>
      <c r="B273" s="582"/>
      <c r="C273" s="583"/>
      <c r="D273" s="468" t="s">
        <v>380</v>
      </c>
      <c r="E273" s="410"/>
      <c r="F273" s="452">
        <v>40087</v>
      </c>
      <c r="G273" s="452">
        <v>40330</v>
      </c>
      <c r="H273" s="453"/>
      <c r="I273" s="459"/>
      <c r="J273" s="455"/>
      <c r="K273" s="455"/>
      <c r="L273" s="455"/>
      <c r="M273" s="455"/>
      <c r="N273" s="454"/>
      <c r="O273" s="455"/>
      <c r="P273" s="456"/>
      <c r="Q273" s="457"/>
      <c r="R273" s="458"/>
      <c r="S273" s="455"/>
      <c r="T273" s="456"/>
      <c r="U273" s="456"/>
      <c r="V273" s="457"/>
      <c r="W273" s="454"/>
      <c r="X273" s="458">
        <v>500</v>
      </c>
      <c r="Y273" s="455"/>
      <c r="Z273" s="455"/>
      <c r="AA273" s="455">
        <v>80</v>
      </c>
      <c r="AB273" s="454"/>
      <c r="AC273" s="456"/>
      <c r="AD273" s="456"/>
      <c r="AE273" s="457"/>
      <c r="AF273" s="459"/>
      <c r="AG273" s="455"/>
      <c r="AH273" s="455"/>
      <c r="AI273" s="459"/>
      <c r="AJ273" s="455"/>
      <c r="AK273" s="455"/>
      <c r="AL273" s="455"/>
      <c r="AM273" s="454"/>
      <c r="AN273" s="460"/>
      <c r="AO273" s="461"/>
      <c r="AP273" s="461"/>
      <c r="AQ273" s="462"/>
      <c r="AR273" s="463">
        <f aca="true" t="shared" si="8" ref="AR273:AR296">SUM(AN273:AQ273)</f>
        <v>0</v>
      </c>
      <c r="AS273" s="584"/>
    </row>
    <row r="274" spans="1:45" ht="12.75">
      <c r="A274" s="581"/>
      <c r="B274" s="582"/>
      <c r="C274" s="583"/>
      <c r="D274" s="594" t="s">
        <v>381</v>
      </c>
      <c r="E274" s="410"/>
      <c r="F274" s="452">
        <v>40087</v>
      </c>
      <c r="G274" s="452">
        <v>40330</v>
      </c>
      <c r="H274" s="453"/>
      <c r="I274" s="459"/>
      <c r="J274" s="455"/>
      <c r="K274" s="455"/>
      <c r="L274" s="455">
        <v>100</v>
      </c>
      <c r="M274" s="455"/>
      <c r="N274" s="454"/>
      <c r="O274" s="455"/>
      <c r="P274" s="456"/>
      <c r="Q274" s="457"/>
      <c r="R274" s="458"/>
      <c r="S274" s="455"/>
      <c r="T274" s="456"/>
      <c r="U274" s="456"/>
      <c r="V274" s="457"/>
      <c r="W274" s="454"/>
      <c r="X274" s="458"/>
      <c r="Y274" s="455"/>
      <c r="Z274" s="455"/>
      <c r="AA274" s="455"/>
      <c r="AB274" s="454"/>
      <c r="AC274" s="456"/>
      <c r="AD274" s="456"/>
      <c r="AE274" s="457"/>
      <c r="AF274" s="459"/>
      <c r="AG274" s="455"/>
      <c r="AH274" s="455"/>
      <c r="AI274" s="459"/>
      <c r="AJ274" s="455"/>
      <c r="AK274" s="455"/>
      <c r="AL274" s="455"/>
      <c r="AM274" s="454"/>
      <c r="AN274" s="460"/>
      <c r="AO274" s="461"/>
      <c r="AP274" s="461"/>
      <c r="AQ274" s="462"/>
      <c r="AR274" s="463">
        <f t="shared" si="8"/>
        <v>0</v>
      </c>
      <c r="AS274" s="584"/>
    </row>
    <row r="275" spans="1:45" ht="12.75">
      <c r="A275" s="581"/>
      <c r="B275" s="582"/>
      <c r="C275" s="583"/>
      <c r="D275" s="594" t="s">
        <v>382</v>
      </c>
      <c r="E275" s="410"/>
      <c r="F275" s="452">
        <v>40087</v>
      </c>
      <c r="G275" s="452">
        <v>40330</v>
      </c>
      <c r="H275" s="453"/>
      <c r="I275" s="459"/>
      <c r="J275" s="455"/>
      <c r="K275" s="455"/>
      <c r="L275" s="455">
        <v>40</v>
      </c>
      <c r="M275" s="455"/>
      <c r="N275" s="454"/>
      <c r="O275" s="455"/>
      <c r="P275" s="456"/>
      <c r="Q275" s="457"/>
      <c r="R275" s="458"/>
      <c r="S275" s="455"/>
      <c r="T275" s="456"/>
      <c r="U275" s="456"/>
      <c r="V275" s="457"/>
      <c r="W275" s="454"/>
      <c r="X275" s="458"/>
      <c r="Y275" s="455"/>
      <c r="Z275" s="455"/>
      <c r="AA275" s="455"/>
      <c r="AB275" s="454"/>
      <c r="AC275" s="456"/>
      <c r="AD275" s="456"/>
      <c r="AE275" s="457"/>
      <c r="AF275" s="459"/>
      <c r="AG275" s="455"/>
      <c r="AH275" s="455"/>
      <c r="AI275" s="459"/>
      <c r="AJ275" s="455"/>
      <c r="AK275" s="455"/>
      <c r="AL275" s="455"/>
      <c r="AM275" s="454"/>
      <c r="AN275" s="460"/>
      <c r="AO275" s="461"/>
      <c r="AP275" s="461"/>
      <c r="AQ275" s="462"/>
      <c r="AR275" s="463">
        <f t="shared" si="8"/>
        <v>0</v>
      </c>
      <c r="AS275" s="584"/>
    </row>
    <row r="276" spans="1:45" ht="12.75">
      <c r="A276" s="581"/>
      <c r="B276" s="582"/>
      <c r="C276" s="583"/>
      <c r="D276" s="594" t="s">
        <v>383</v>
      </c>
      <c r="E276" s="410"/>
      <c r="F276" s="452">
        <v>40087</v>
      </c>
      <c r="G276" s="452">
        <v>40330</v>
      </c>
      <c r="H276" s="453"/>
      <c r="I276" s="459"/>
      <c r="J276" s="455"/>
      <c r="K276" s="455"/>
      <c r="L276" s="455">
        <v>40</v>
      </c>
      <c r="M276" s="455"/>
      <c r="N276" s="454"/>
      <c r="O276" s="455"/>
      <c r="P276" s="456"/>
      <c r="Q276" s="457"/>
      <c r="R276" s="458"/>
      <c r="S276" s="455"/>
      <c r="T276" s="456"/>
      <c r="U276" s="456"/>
      <c r="V276" s="457"/>
      <c r="W276" s="454"/>
      <c r="X276" s="458"/>
      <c r="Y276" s="455"/>
      <c r="Z276" s="455"/>
      <c r="AA276" s="455"/>
      <c r="AB276" s="454"/>
      <c r="AC276" s="456"/>
      <c r="AD276" s="456"/>
      <c r="AE276" s="457"/>
      <c r="AF276" s="459"/>
      <c r="AG276" s="455"/>
      <c r="AH276" s="455"/>
      <c r="AI276" s="459"/>
      <c r="AJ276" s="455"/>
      <c r="AK276" s="455"/>
      <c r="AL276" s="455"/>
      <c r="AM276" s="454"/>
      <c r="AN276" s="460"/>
      <c r="AO276" s="461"/>
      <c r="AP276" s="461"/>
      <c r="AQ276" s="462"/>
      <c r="AR276" s="463">
        <f t="shared" si="8"/>
        <v>0</v>
      </c>
      <c r="AS276" s="584"/>
    </row>
    <row r="277" spans="1:45" ht="12.75">
      <c r="A277" s="581"/>
      <c r="B277" s="582"/>
      <c r="C277" s="583"/>
      <c r="D277" s="594" t="s">
        <v>384</v>
      </c>
      <c r="E277" s="410"/>
      <c r="F277" s="452">
        <v>40087</v>
      </c>
      <c r="G277" s="452">
        <v>40330</v>
      </c>
      <c r="H277" s="453"/>
      <c r="I277" s="459"/>
      <c r="J277" s="455"/>
      <c r="K277" s="455"/>
      <c r="L277" s="455">
        <v>10</v>
      </c>
      <c r="M277" s="455"/>
      <c r="N277" s="454"/>
      <c r="O277" s="455"/>
      <c r="P277" s="456"/>
      <c r="Q277" s="457"/>
      <c r="R277" s="458"/>
      <c r="S277" s="455"/>
      <c r="T277" s="456"/>
      <c r="U277" s="456"/>
      <c r="V277" s="457"/>
      <c r="W277" s="454"/>
      <c r="X277" s="458"/>
      <c r="Y277" s="455"/>
      <c r="Z277" s="455"/>
      <c r="AA277" s="455"/>
      <c r="AB277" s="454"/>
      <c r="AC277" s="456"/>
      <c r="AD277" s="456"/>
      <c r="AE277" s="457"/>
      <c r="AF277" s="459"/>
      <c r="AG277" s="455"/>
      <c r="AH277" s="455"/>
      <c r="AI277" s="459"/>
      <c r="AJ277" s="455"/>
      <c r="AK277" s="455"/>
      <c r="AL277" s="455"/>
      <c r="AM277" s="454"/>
      <c r="AN277" s="460"/>
      <c r="AO277" s="461"/>
      <c r="AP277" s="461"/>
      <c r="AQ277" s="462"/>
      <c r="AR277" s="463">
        <f t="shared" si="8"/>
        <v>0</v>
      </c>
      <c r="AS277" s="584"/>
    </row>
    <row r="278" spans="1:45" ht="12.75">
      <c r="A278" s="581"/>
      <c r="B278" s="582"/>
      <c r="C278" s="583"/>
      <c r="D278" s="594" t="s">
        <v>385</v>
      </c>
      <c r="E278" s="410"/>
      <c r="F278" s="452">
        <v>40087</v>
      </c>
      <c r="G278" s="452">
        <v>40330</v>
      </c>
      <c r="H278" s="453"/>
      <c r="I278" s="459"/>
      <c r="J278" s="455"/>
      <c r="K278" s="455"/>
      <c r="L278" s="455"/>
      <c r="M278" s="455"/>
      <c r="N278" s="454"/>
      <c r="O278" s="455"/>
      <c r="P278" s="456"/>
      <c r="Q278" s="457"/>
      <c r="R278" s="458"/>
      <c r="S278" s="455"/>
      <c r="T278" s="456"/>
      <c r="U278" s="456"/>
      <c r="V278" s="457"/>
      <c r="W278" s="454"/>
      <c r="X278" s="458"/>
      <c r="Y278" s="455"/>
      <c r="Z278" s="455"/>
      <c r="AA278" s="455"/>
      <c r="AB278" s="454"/>
      <c r="AC278" s="456"/>
      <c r="AD278" s="456"/>
      <c r="AE278" s="457"/>
      <c r="AF278" s="459"/>
      <c r="AG278" s="455"/>
      <c r="AH278" s="455"/>
      <c r="AI278" s="459"/>
      <c r="AJ278" s="455"/>
      <c r="AK278" s="455"/>
      <c r="AL278" s="455"/>
      <c r="AM278" s="454"/>
      <c r="AN278" s="460"/>
      <c r="AO278" s="461"/>
      <c r="AP278" s="461"/>
      <c r="AQ278" s="462"/>
      <c r="AR278" s="463">
        <f t="shared" si="8"/>
        <v>0</v>
      </c>
      <c r="AS278" s="584"/>
    </row>
    <row r="279" spans="1:45" ht="12.75">
      <c r="A279" s="581"/>
      <c r="B279" s="582"/>
      <c r="C279" s="583"/>
      <c r="D279" s="465" t="s">
        <v>232</v>
      </c>
      <c r="E279" s="410"/>
      <c r="F279" s="452">
        <v>40087</v>
      </c>
      <c r="G279" s="452">
        <v>40330</v>
      </c>
      <c r="H279" s="453"/>
      <c r="I279" s="459"/>
      <c r="J279" s="455"/>
      <c r="K279" s="455"/>
      <c r="L279" s="455"/>
      <c r="M279" s="455"/>
      <c r="N279" s="454"/>
      <c r="O279" s="455"/>
      <c r="P279" s="456"/>
      <c r="Q279" s="457"/>
      <c r="R279" s="458"/>
      <c r="S279" s="455"/>
      <c r="T279" s="456"/>
      <c r="U279" s="456"/>
      <c r="V279" s="457">
        <v>10</v>
      </c>
      <c r="W279" s="454"/>
      <c r="X279" s="458"/>
      <c r="Y279" s="455"/>
      <c r="Z279" s="455"/>
      <c r="AA279" s="455"/>
      <c r="AB279" s="454"/>
      <c r="AC279" s="456"/>
      <c r="AD279" s="456"/>
      <c r="AE279" s="457"/>
      <c r="AF279" s="459"/>
      <c r="AG279" s="455"/>
      <c r="AH279" s="455"/>
      <c r="AI279" s="459"/>
      <c r="AJ279" s="455"/>
      <c r="AK279" s="455"/>
      <c r="AL279" s="455"/>
      <c r="AM279" s="454"/>
      <c r="AN279" s="460"/>
      <c r="AO279" s="461"/>
      <c r="AP279" s="461"/>
      <c r="AQ279" s="462"/>
      <c r="AR279" s="463">
        <f t="shared" si="8"/>
        <v>0</v>
      </c>
      <c r="AS279" s="584"/>
    </row>
    <row r="280" spans="1:45" ht="12.75">
      <c r="A280" s="581"/>
      <c r="B280" s="582"/>
      <c r="C280" s="583"/>
      <c r="D280" s="468" t="s">
        <v>242</v>
      </c>
      <c r="E280" s="410"/>
      <c r="F280" s="482"/>
      <c r="G280" s="482"/>
      <c r="H280" s="453"/>
      <c r="I280" s="459">
        <v>40</v>
      </c>
      <c r="J280" s="455"/>
      <c r="K280" s="455"/>
      <c r="L280" s="455"/>
      <c r="M280" s="455"/>
      <c r="N280" s="454"/>
      <c r="O280" s="455"/>
      <c r="P280" s="456"/>
      <c r="Q280" s="457"/>
      <c r="R280" s="458"/>
      <c r="S280" s="455"/>
      <c r="T280" s="456"/>
      <c r="U280" s="456"/>
      <c r="V280" s="457"/>
      <c r="W280" s="454"/>
      <c r="X280" s="458">
        <v>40</v>
      </c>
      <c r="Y280" s="455"/>
      <c r="Z280" s="455"/>
      <c r="AA280" s="455"/>
      <c r="AB280" s="454"/>
      <c r="AC280" s="456"/>
      <c r="AD280" s="456"/>
      <c r="AE280" s="457"/>
      <c r="AF280" s="459"/>
      <c r="AG280" s="455"/>
      <c r="AH280" s="455"/>
      <c r="AI280" s="459"/>
      <c r="AJ280" s="455"/>
      <c r="AK280" s="455"/>
      <c r="AL280" s="455"/>
      <c r="AM280" s="454"/>
      <c r="AN280" s="460"/>
      <c r="AO280" s="461"/>
      <c r="AP280" s="461"/>
      <c r="AQ280" s="462"/>
      <c r="AR280" s="463">
        <f t="shared" si="8"/>
        <v>0</v>
      </c>
      <c r="AS280" s="584"/>
    </row>
    <row r="281" spans="1:45" ht="12.75">
      <c r="A281" s="581"/>
      <c r="B281" s="582"/>
      <c r="C281" s="583"/>
      <c r="D281" s="451" t="s">
        <v>233</v>
      </c>
      <c r="E281" s="410"/>
      <c r="F281" s="482"/>
      <c r="G281" s="482"/>
      <c r="H281" s="453"/>
      <c r="I281" s="459"/>
      <c r="J281" s="455"/>
      <c r="K281" s="455"/>
      <c r="L281" s="455"/>
      <c r="M281" s="455"/>
      <c r="N281" s="454"/>
      <c r="O281" s="455"/>
      <c r="P281" s="456"/>
      <c r="Q281" s="457"/>
      <c r="R281" s="458"/>
      <c r="S281" s="455"/>
      <c r="T281" s="456"/>
      <c r="U281" s="456"/>
      <c r="V281" s="457"/>
      <c r="W281" s="454"/>
      <c r="X281" s="458"/>
      <c r="Y281" s="455"/>
      <c r="Z281" s="455"/>
      <c r="AA281" s="455"/>
      <c r="AB281" s="454"/>
      <c r="AC281" s="456"/>
      <c r="AD281" s="456"/>
      <c r="AE281" s="457"/>
      <c r="AF281" s="459"/>
      <c r="AG281" s="455"/>
      <c r="AH281" s="455"/>
      <c r="AI281" s="459"/>
      <c r="AJ281" s="455"/>
      <c r="AK281" s="455"/>
      <c r="AL281" s="455"/>
      <c r="AM281" s="454"/>
      <c r="AN281" s="460"/>
      <c r="AO281" s="461"/>
      <c r="AP281" s="461"/>
      <c r="AQ281" s="462"/>
      <c r="AR281" s="463">
        <f t="shared" si="8"/>
        <v>0</v>
      </c>
      <c r="AS281" s="584"/>
    </row>
    <row r="282" spans="1:45" ht="12.75">
      <c r="A282" s="581"/>
      <c r="B282" s="582"/>
      <c r="C282" s="583"/>
      <c r="D282" s="465" t="s">
        <v>379</v>
      </c>
      <c r="E282" s="410"/>
      <c r="F282" s="452">
        <v>40330</v>
      </c>
      <c r="G282" s="452">
        <v>40483</v>
      </c>
      <c r="H282" s="453"/>
      <c r="I282" s="459">
        <v>240</v>
      </c>
      <c r="J282" s="455"/>
      <c r="K282" s="455"/>
      <c r="L282" s="455"/>
      <c r="M282" s="455"/>
      <c r="N282" s="454"/>
      <c r="O282" s="455"/>
      <c r="P282" s="456"/>
      <c r="Q282" s="457"/>
      <c r="R282" s="458"/>
      <c r="S282" s="455"/>
      <c r="T282" s="456"/>
      <c r="U282" s="456"/>
      <c r="V282" s="457"/>
      <c r="W282" s="454"/>
      <c r="X282" s="458"/>
      <c r="Y282" s="455"/>
      <c r="Z282" s="455"/>
      <c r="AA282" s="455"/>
      <c r="AB282" s="454"/>
      <c r="AC282" s="456"/>
      <c r="AD282" s="456"/>
      <c r="AE282" s="457"/>
      <c r="AF282" s="459"/>
      <c r="AG282" s="455"/>
      <c r="AH282" s="455"/>
      <c r="AI282" s="459"/>
      <c r="AJ282" s="455"/>
      <c r="AK282" s="455"/>
      <c r="AL282" s="455"/>
      <c r="AM282" s="454"/>
      <c r="AN282" s="460"/>
      <c r="AO282" s="461"/>
      <c r="AP282" s="461"/>
      <c r="AQ282" s="462"/>
      <c r="AR282" s="463">
        <f t="shared" si="8"/>
        <v>0</v>
      </c>
      <c r="AS282" s="584"/>
    </row>
    <row r="283" spans="1:45" ht="12.75">
      <c r="A283" s="581"/>
      <c r="B283" s="582"/>
      <c r="C283" s="583"/>
      <c r="D283" s="594" t="s">
        <v>381</v>
      </c>
      <c r="E283" s="410"/>
      <c r="F283" s="452">
        <v>40330</v>
      </c>
      <c r="G283" s="452">
        <v>40483</v>
      </c>
      <c r="H283" s="453"/>
      <c r="I283" s="459"/>
      <c r="J283" s="455"/>
      <c r="K283" s="455"/>
      <c r="L283" s="455">
        <v>100</v>
      </c>
      <c r="M283" s="455"/>
      <c r="N283" s="454"/>
      <c r="O283" s="455"/>
      <c r="P283" s="456"/>
      <c r="Q283" s="457"/>
      <c r="R283" s="458"/>
      <c r="S283" s="455"/>
      <c r="T283" s="456"/>
      <c r="U283" s="456"/>
      <c r="V283" s="457"/>
      <c r="W283" s="454"/>
      <c r="X283" s="458"/>
      <c r="Y283" s="455"/>
      <c r="Z283" s="455"/>
      <c r="AA283" s="455"/>
      <c r="AB283" s="454"/>
      <c r="AC283" s="456"/>
      <c r="AD283" s="456"/>
      <c r="AE283" s="457"/>
      <c r="AF283" s="459"/>
      <c r="AG283" s="455"/>
      <c r="AH283" s="455"/>
      <c r="AI283" s="459"/>
      <c r="AJ283" s="455"/>
      <c r="AK283" s="455"/>
      <c r="AL283" s="455"/>
      <c r="AM283" s="454"/>
      <c r="AN283" s="460"/>
      <c r="AO283" s="461"/>
      <c r="AP283" s="461"/>
      <c r="AQ283" s="462"/>
      <c r="AR283" s="463">
        <f t="shared" si="8"/>
        <v>0</v>
      </c>
      <c r="AS283" s="584"/>
    </row>
    <row r="284" spans="1:45" ht="12.75">
      <c r="A284" s="581"/>
      <c r="B284" s="582"/>
      <c r="C284" s="583"/>
      <c r="D284" s="594" t="s">
        <v>382</v>
      </c>
      <c r="E284" s="410"/>
      <c r="F284" s="452">
        <v>40330</v>
      </c>
      <c r="G284" s="452">
        <v>40483</v>
      </c>
      <c r="H284" s="453"/>
      <c r="I284" s="459"/>
      <c r="J284" s="455"/>
      <c r="K284" s="455"/>
      <c r="L284" s="455">
        <v>40</v>
      </c>
      <c r="M284" s="455"/>
      <c r="N284" s="454"/>
      <c r="O284" s="455"/>
      <c r="P284" s="456"/>
      <c r="Q284" s="457"/>
      <c r="R284" s="458"/>
      <c r="S284" s="455"/>
      <c r="T284" s="456"/>
      <c r="U284" s="456"/>
      <c r="V284" s="457"/>
      <c r="W284" s="454"/>
      <c r="X284" s="458"/>
      <c r="Y284" s="455"/>
      <c r="Z284" s="455"/>
      <c r="AA284" s="455"/>
      <c r="AB284" s="454"/>
      <c r="AC284" s="456"/>
      <c r="AD284" s="456"/>
      <c r="AE284" s="457"/>
      <c r="AF284" s="459"/>
      <c r="AG284" s="455"/>
      <c r="AH284" s="455"/>
      <c r="AI284" s="459"/>
      <c r="AJ284" s="455"/>
      <c r="AK284" s="455"/>
      <c r="AL284" s="455"/>
      <c r="AM284" s="454"/>
      <c r="AN284" s="460"/>
      <c r="AO284" s="461"/>
      <c r="AP284" s="461"/>
      <c r="AQ284" s="462"/>
      <c r="AR284" s="463">
        <f t="shared" si="8"/>
        <v>0</v>
      </c>
      <c r="AS284" s="584"/>
    </row>
    <row r="285" spans="1:45" ht="12.75">
      <c r="A285" s="581"/>
      <c r="B285" s="582"/>
      <c r="C285" s="583"/>
      <c r="D285" s="594" t="s">
        <v>383</v>
      </c>
      <c r="E285" s="410"/>
      <c r="F285" s="452">
        <v>40330</v>
      </c>
      <c r="G285" s="452">
        <v>40483</v>
      </c>
      <c r="H285" s="453"/>
      <c r="I285" s="459"/>
      <c r="J285" s="455"/>
      <c r="K285" s="455"/>
      <c r="L285" s="455">
        <v>40</v>
      </c>
      <c r="M285" s="455"/>
      <c r="N285" s="454"/>
      <c r="O285" s="455"/>
      <c r="P285" s="456"/>
      <c r="Q285" s="457"/>
      <c r="R285" s="458"/>
      <c r="S285" s="455"/>
      <c r="T285" s="456"/>
      <c r="U285" s="456"/>
      <c r="V285" s="457"/>
      <c r="W285" s="454"/>
      <c r="X285" s="458"/>
      <c r="Y285" s="455"/>
      <c r="Z285" s="455"/>
      <c r="AA285" s="455"/>
      <c r="AB285" s="454"/>
      <c r="AC285" s="456"/>
      <c r="AD285" s="456"/>
      <c r="AE285" s="457"/>
      <c r="AF285" s="459"/>
      <c r="AG285" s="455"/>
      <c r="AH285" s="455"/>
      <c r="AI285" s="459"/>
      <c r="AJ285" s="455"/>
      <c r="AK285" s="455"/>
      <c r="AL285" s="455"/>
      <c r="AM285" s="454"/>
      <c r="AN285" s="460"/>
      <c r="AO285" s="461"/>
      <c r="AP285" s="461"/>
      <c r="AQ285" s="462"/>
      <c r="AR285" s="463">
        <f t="shared" si="8"/>
        <v>0</v>
      </c>
      <c r="AS285" s="584"/>
    </row>
    <row r="286" spans="1:45" ht="12.75">
      <c r="A286" s="581"/>
      <c r="B286" s="582"/>
      <c r="C286" s="583"/>
      <c r="D286" s="594" t="s">
        <v>384</v>
      </c>
      <c r="E286" s="410"/>
      <c r="F286" s="452">
        <v>40330</v>
      </c>
      <c r="G286" s="452">
        <v>40483</v>
      </c>
      <c r="H286" s="453"/>
      <c r="I286" s="459"/>
      <c r="J286" s="455"/>
      <c r="K286" s="455"/>
      <c r="L286" s="455">
        <v>10</v>
      </c>
      <c r="M286" s="455"/>
      <c r="N286" s="454"/>
      <c r="O286" s="455"/>
      <c r="P286" s="456"/>
      <c r="Q286" s="457"/>
      <c r="R286" s="458"/>
      <c r="S286" s="455"/>
      <c r="T286" s="456"/>
      <c r="U286" s="456"/>
      <c r="V286" s="457"/>
      <c r="W286" s="454"/>
      <c r="X286" s="458"/>
      <c r="Y286" s="455"/>
      <c r="Z286" s="455"/>
      <c r="AA286" s="455"/>
      <c r="AB286" s="454"/>
      <c r="AC286" s="456"/>
      <c r="AD286" s="456"/>
      <c r="AE286" s="457"/>
      <c r="AF286" s="459"/>
      <c r="AG286" s="455"/>
      <c r="AH286" s="455"/>
      <c r="AI286" s="459"/>
      <c r="AJ286" s="455"/>
      <c r="AK286" s="455"/>
      <c r="AL286" s="455"/>
      <c r="AM286" s="454"/>
      <c r="AN286" s="460"/>
      <c r="AO286" s="461"/>
      <c r="AP286" s="461"/>
      <c r="AQ286" s="462"/>
      <c r="AR286" s="463">
        <f t="shared" si="8"/>
        <v>0</v>
      </c>
      <c r="AS286" s="584"/>
    </row>
    <row r="287" spans="1:45" ht="12.75">
      <c r="A287" s="581"/>
      <c r="B287" s="582"/>
      <c r="C287" s="583"/>
      <c r="D287" s="594" t="s">
        <v>385</v>
      </c>
      <c r="E287" s="410"/>
      <c r="F287" s="452">
        <v>40330</v>
      </c>
      <c r="G287" s="452">
        <v>40483</v>
      </c>
      <c r="H287" s="453"/>
      <c r="I287" s="459"/>
      <c r="J287" s="455"/>
      <c r="K287" s="455"/>
      <c r="L287" s="455"/>
      <c r="M287" s="455"/>
      <c r="N287" s="454"/>
      <c r="O287" s="455"/>
      <c r="P287" s="456">
        <v>40</v>
      </c>
      <c r="Q287" s="457"/>
      <c r="R287" s="458"/>
      <c r="S287" s="455"/>
      <c r="T287" s="456"/>
      <c r="U287" s="456"/>
      <c r="V287" s="457"/>
      <c r="W287" s="454"/>
      <c r="X287" s="458"/>
      <c r="Y287" s="455"/>
      <c r="Z287" s="455"/>
      <c r="AA287" s="455"/>
      <c r="AB287" s="454"/>
      <c r="AC287" s="456"/>
      <c r="AD287" s="456"/>
      <c r="AE287" s="457"/>
      <c r="AF287" s="459"/>
      <c r="AG287" s="455"/>
      <c r="AH287" s="455"/>
      <c r="AI287" s="459"/>
      <c r="AJ287" s="455"/>
      <c r="AK287" s="455"/>
      <c r="AL287" s="455"/>
      <c r="AM287" s="454"/>
      <c r="AN287" s="460"/>
      <c r="AO287" s="461"/>
      <c r="AP287" s="461"/>
      <c r="AQ287" s="462"/>
      <c r="AR287" s="463">
        <f t="shared" si="8"/>
        <v>0</v>
      </c>
      <c r="AS287" s="584"/>
    </row>
    <row r="288" spans="1:45" ht="12.75">
      <c r="A288" s="581"/>
      <c r="B288" s="582"/>
      <c r="C288" s="583"/>
      <c r="D288" s="465" t="s">
        <v>232</v>
      </c>
      <c r="E288" s="410"/>
      <c r="F288" s="452">
        <v>40330</v>
      </c>
      <c r="G288" s="452">
        <v>40483</v>
      </c>
      <c r="H288" s="453"/>
      <c r="I288" s="459"/>
      <c r="J288" s="455"/>
      <c r="K288" s="455"/>
      <c r="L288" s="455"/>
      <c r="M288" s="455"/>
      <c r="N288" s="454"/>
      <c r="O288" s="455"/>
      <c r="P288" s="456"/>
      <c r="Q288" s="457"/>
      <c r="R288" s="458"/>
      <c r="S288" s="455"/>
      <c r="T288" s="456"/>
      <c r="U288" s="456"/>
      <c r="V288" s="457">
        <v>10</v>
      </c>
      <c r="W288" s="454"/>
      <c r="X288" s="458"/>
      <c r="Y288" s="455"/>
      <c r="Z288" s="455"/>
      <c r="AA288" s="455"/>
      <c r="AB288" s="454"/>
      <c r="AC288" s="456"/>
      <c r="AD288" s="456"/>
      <c r="AE288" s="457"/>
      <c r="AF288" s="459"/>
      <c r="AG288" s="455"/>
      <c r="AH288" s="455"/>
      <c r="AI288" s="459"/>
      <c r="AJ288" s="455"/>
      <c r="AK288" s="455"/>
      <c r="AL288" s="455"/>
      <c r="AM288" s="454"/>
      <c r="AN288" s="460"/>
      <c r="AO288" s="461"/>
      <c r="AP288" s="461"/>
      <c r="AQ288" s="462"/>
      <c r="AR288" s="463">
        <f t="shared" si="8"/>
        <v>0</v>
      </c>
      <c r="AS288" s="584"/>
    </row>
    <row r="289" spans="1:45" ht="12.75">
      <c r="A289" s="581"/>
      <c r="B289" s="582"/>
      <c r="C289" s="583"/>
      <c r="D289" s="468" t="s">
        <v>386</v>
      </c>
      <c r="E289" s="410"/>
      <c r="F289" s="452">
        <v>40330</v>
      </c>
      <c r="G289" s="452">
        <v>40483</v>
      </c>
      <c r="H289" s="453"/>
      <c r="I289" s="459"/>
      <c r="J289" s="455"/>
      <c r="K289" s="455"/>
      <c r="L289" s="455"/>
      <c r="M289" s="455"/>
      <c r="N289" s="454"/>
      <c r="O289" s="455"/>
      <c r="P289" s="456"/>
      <c r="Q289" s="457"/>
      <c r="R289" s="458"/>
      <c r="S289" s="455"/>
      <c r="T289" s="456"/>
      <c r="U289" s="456"/>
      <c r="V289" s="457"/>
      <c r="W289" s="454"/>
      <c r="X289" s="458">
        <v>600</v>
      </c>
      <c r="Y289" s="455"/>
      <c r="Z289" s="455"/>
      <c r="AA289" s="455"/>
      <c r="AB289" s="454"/>
      <c r="AC289" s="456"/>
      <c r="AD289" s="456"/>
      <c r="AE289" s="457"/>
      <c r="AF289" s="459"/>
      <c r="AG289" s="455"/>
      <c r="AH289" s="455"/>
      <c r="AI289" s="459"/>
      <c r="AJ289" s="455"/>
      <c r="AK289" s="455"/>
      <c r="AL289" s="455"/>
      <c r="AM289" s="454"/>
      <c r="AN289" s="460"/>
      <c r="AO289" s="461"/>
      <c r="AP289" s="461"/>
      <c r="AQ289" s="462"/>
      <c r="AR289" s="463">
        <f t="shared" si="8"/>
        <v>0</v>
      </c>
      <c r="AS289" s="584"/>
    </row>
    <row r="290" spans="1:45" ht="12.75">
      <c r="A290" s="581"/>
      <c r="B290" s="582"/>
      <c r="C290" s="583"/>
      <c r="D290" s="468" t="s">
        <v>245</v>
      </c>
      <c r="E290" s="410"/>
      <c r="F290" s="452"/>
      <c r="G290" s="452"/>
      <c r="H290" s="453"/>
      <c r="I290" s="459">
        <v>40</v>
      </c>
      <c r="J290" s="455"/>
      <c r="K290" s="455"/>
      <c r="L290" s="455"/>
      <c r="M290" s="455"/>
      <c r="N290" s="454"/>
      <c r="O290" s="455"/>
      <c r="P290" s="456"/>
      <c r="Q290" s="457"/>
      <c r="R290" s="458"/>
      <c r="S290" s="455"/>
      <c r="T290" s="456"/>
      <c r="U290" s="456"/>
      <c r="V290" s="457"/>
      <c r="W290" s="454"/>
      <c r="X290" s="458">
        <v>40</v>
      </c>
      <c r="Y290" s="455"/>
      <c r="Z290" s="455"/>
      <c r="AA290" s="455"/>
      <c r="AB290" s="454"/>
      <c r="AC290" s="456"/>
      <c r="AD290" s="456"/>
      <c r="AE290" s="457"/>
      <c r="AF290" s="459"/>
      <c r="AG290" s="455"/>
      <c r="AH290" s="455"/>
      <c r="AI290" s="459"/>
      <c r="AJ290" s="455"/>
      <c r="AK290" s="455"/>
      <c r="AL290" s="455"/>
      <c r="AM290" s="454"/>
      <c r="AN290" s="460"/>
      <c r="AO290" s="461"/>
      <c r="AP290" s="461"/>
      <c r="AQ290" s="462"/>
      <c r="AR290" s="463">
        <f t="shared" si="8"/>
        <v>0</v>
      </c>
      <c r="AS290" s="584"/>
    </row>
    <row r="291" spans="1:45" ht="12.75">
      <c r="A291" s="581"/>
      <c r="B291" s="582"/>
      <c r="C291" s="583"/>
      <c r="D291" s="451" t="s">
        <v>284</v>
      </c>
      <c r="E291" s="410"/>
      <c r="F291" s="482"/>
      <c r="G291" s="482"/>
      <c r="H291" s="453"/>
      <c r="I291" s="459"/>
      <c r="J291" s="455"/>
      <c r="K291" s="455"/>
      <c r="L291" s="455"/>
      <c r="M291" s="455"/>
      <c r="N291" s="454"/>
      <c r="O291" s="455"/>
      <c r="P291" s="456"/>
      <c r="Q291" s="457"/>
      <c r="R291" s="458"/>
      <c r="S291" s="455"/>
      <c r="T291" s="456"/>
      <c r="U291" s="456"/>
      <c r="V291" s="457"/>
      <c r="W291" s="454"/>
      <c r="X291" s="458"/>
      <c r="Y291" s="455"/>
      <c r="Z291" s="455"/>
      <c r="AA291" s="455"/>
      <c r="AB291" s="454"/>
      <c r="AC291" s="456"/>
      <c r="AD291" s="456"/>
      <c r="AE291" s="457"/>
      <c r="AF291" s="459"/>
      <c r="AG291" s="455"/>
      <c r="AH291" s="455"/>
      <c r="AI291" s="459"/>
      <c r="AJ291" s="455"/>
      <c r="AK291" s="455"/>
      <c r="AL291" s="455"/>
      <c r="AM291" s="454"/>
      <c r="AN291" s="460"/>
      <c r="AO291" s="461"/>
      <c r="AP291" s="461"/>
      <c r="AQ291" s="462"/>
      <c r="AR291" s="463">
        <f t="shared" si="8"/>
        <v>0</v>
      </c>
      <c r="AS291" s="584"/>
    </row>
    <row r="292" spans="1:45" ht="12.75">
      <c r="A292" s="581"/>
      <c r="B292" s="582"/>
      <c r="C292" s="583"/>
      <c r="D292" s="565" t="s">
        <v>387</v>
      </c>
      <c r="E292" s="410"/>
      <c r="F292" s="482"/>
      <c r="G292" s="482"/>
      <c r="H292" s="453"/>
      <c r="I292" s="459"/>
      <c r="J292" s="455"/>
      <c r="K292" s="455"/>
      <c r="L292" s="455"/>
      <c r="M292" s="455"/>
      <c r="N292" s="454"/>
      <c r="O292" s="455"/>
      <c r="P292" s="456"/>
      <c r="Q292" s="457"/>
      <c r="R292" s="458"/>
      <c r="S292" s="455"/>
      <c r="T292" s="456"/>
      <c r="U292" s="456"/>
      <c r="V292" s="457"/>
      <c r="W292" s="454"/>
      <c r="X292" s="458"/>
      <c r="Y292" s="455"/>
      <c r="Z292" s="455"/>
      <c r="AA292" s="455"/>
      <c r="AB292" s="454"/>
      <c r="AC292" s="456"/>
      <c r="AD292" s="456"/>
      <c r="AE292" s="457"/>
      <c r="AF292" s="459"/>
      <c r="AG292" s="455"/>
      <c r="AH292" s="455"/>
      <c r="AI292" s="459"/>
      <c r="AJ292" s="455"/>
      <c r="AK292" s="455"/>
      <c r="AL292" s="455"/>
      <c r="AM292" s="454"/>
      <c r="AN292" s="460"/>
      <c r="AO292" s="461"/>
      <c r="AP292" s="461"/>
      <c r="AQ292" s="462"/>
      <c r="AR292" s="463">
        <f t="shared" si="8"/>
        <v>0</v>
      </c>
      <c r="AS292" s="584"/>
    </row>
    <row r="293" spans="1:45" ht="12.75">
      <c r="A293" s="581"/>
      <c r="B293" s="582"/>
      <c r="C293" s="583"/>
      <c r="D293" s="465" t="s">
        <v>388</v>
      </c>
      <c r="E293" s="410"/>
      <c r="F293" s="482">
        <v>40504</v>
      </c>
      <c r="G293" s="482">
        <v>40518</v>
      </c>
      <c r="H293" s="453">
        <v>2</v>
      </c>
      <c r="I293" s="459">
        <v>12</v>
      </c>
      <c r="J293" s="455"/>
      <c r="K293" s="455"/>
      <c r="L293" s="455"/>
      <c r="M293" s="455"/>
      <c r="N293" s="454"/>
      <c r="O293" s="455"/>
      <c r="P293" s="456"/>
      <c r="Q293" s="457"/>
      <c r="R293" s="458"/>
      <c r="S293" s="455"/>
      <c r="T293" s="456"/>
      <c r="U293" s="456"/>
      <c r="V293" s="457"/>
      <c r="W293" s="454"/>
      <c r="X293" s="458"/>
      <c r="Y293" s="455"/>
      <c r="Z293" s="455"/>
      <c r="AA293" s="455"/>
      <c r="AB293" s="454"/>
      <c r="AC293" s="456"/>
      <c r="AD293" s="456"/>
      <c r="AE293" s="457"/>
      <c r="AF293" s="459"/>
      <c r="AG293" s="455"/>
      <c r="AH293" s="455"/>
      <c r="AI293" s="459"/>
      <c r="AJ293" s="455"/>
      <c r="AK293" s="455"/>
      <c r="AL293" s="455"/>
      <c r="AM293" s="454"/>
      <c r="AN293" s="460"/>
      <c r="AO293" s="461"/>
      <c r="AP293" s="461"/>
      <c r="AQ293" s="462"/>
      <c r="AR293" s="463">
        <f t="shared" si="8"/>
        <v>0</v>
      </c>
      <c r="AS293" s="584"/>
    </row>
    <row r="294" spans="1:45" ht="12.75">
      <c r="A294" s="581"/>
      <c r="B294" s="582"/>
      <c r="C294" s="583"/>
      <c r="D294" s="465" t="s">
        <v>248</v>
      </c>
      <c r="E294" s="410"/>
      <c r="F294" s="482">
        <v>40518</v>
      </c>
      <c r="G294" s="482">
        <v>40525</v>
      </c>
      <c r="H294" s="453">
        <v>1</v>
      </c>
      <c r="I294" s="459">
        <v>8</v>
      </c>
      <c r="J294" s="455"/>
      <c r="K294" s="455"/>
      <c r="L294" s="455"/>
      <c r="M294" s="455"/>
      <c r="N294" s="454"/>
      <c r="O294" s="455"/>
      <c r="P294" s="456"/>
      <c r="Q294" s="457"/>
      <c r="R294" s="458"/>
      <c r="S294" s="455"/>
      <c r="T294" s="456"/>
      <c r="U294" s="456"/>
      <c r="V294" s="457"/>
      <c r="W294" s="454"/>
      <c r="X294" s="458"/>
      <c r="Y294" s="455"/>
      <c r="Z294" s="455"/>
      <c r="AA294" s="455"/>
      <c r="AB294" s="454"/>
      <c r="AC294" s="456"/>
      <c r="AD294" s="456"/>
      <c r="AE294" s="457"/>
      <c r="AF294" s="459"/>
      <c r="AG294" s="455"/>
      <c r="AH294" s="455"/>
      <c r="AI294" s="459"/>
      <c r="AJ294" s="455"/>
      <c r="AK294" s="455"/>
      <c r="AL294" s="455"/>
      <c r="AM294" s="454"/>
      <c r="AN294" s="460"/>
      <c r="AO294" s="461"/>
      <c r="AP294" s="461"/>
      <c r="AQ294" s="462"/>
      <c r="AR294" s="463"/>
      <c r="AS294" s="584"/>
    </row>
    <row r="295" spans="1:45" ht="12.75">
      <c r="A295" s="581"/>
      <c r="B295" s="582"/>
      <c r="C295" s="583"/>
      <c r="D295" s="465" t="s">
        <v>389</v>
      </c>
      <c r="E295" s="410"/>
      <c r="F295" s="482">
        <v>40525</v>
      </c>
      <c r="G295" s="482">
        <v>40560</v>
      </c>
      <c r="H295" s="453">
        <v>5</v>
      </c>
      <c r="I295" s="459"/>
      <c r="J295" s="455"/>
      <c r="K295" s="455"/>
      <c r="L295" s="455"/>
      <c r="M295" s="455"/>
      <c r="N295" s="454"/>
      <c r="O295" s="455"/>
      <c r="P295" s="456"/>
      <c r="Q295" s="457"/>
      <c r="R295" s="458"/>
      <c r="S295" s="455"/>
      <c r="T295" s="456"/>
      <c r="U295" s="456"/>
      <c r="V295" s="457"/>
      <c r="W295" s="454"/>
      <c r="X295" s="458"/>
      <c r="Y295" s="455"/>
      <c r="Z295" s="455"/>
      <c r="AA295" s="455"/>
      <c r="AB295" s="454"/>
      <c r="AC295" s="456"/>
      <c r="AD295" s="456"/>
      <c r="AE295" s="457"/>
      <c r="AF295" s="459"/>
      <c r="AG295" s="455"/>
      <c r="AH295" s="455"/>
      <c r="AI295" s="459"/>
      <c r="AJ295" s="455"/>
      <c r="AK295" s="455"/>
      <c r="AL295" s="455"/>
      <c r="AM295" s="454"/>
      <c r="AN295" s="460"/>
      <c r="AO295" s="461"/>
      <c r="AP295" s="461"/>
      <c r="AQ295" s="462"/>
      <c r="AR295" s="463"/>
      <c r="AS295" s="584"/>
    </row>
    <row r="296" spans="1:45" ht="12.75">
      <c r="A296" s="581"/>
      <c r="B296" s="582"/>
      <c r="C296" s="583"/>
      <c r="D296" s="465" t="s">
        <v>390</v>
      </c>
      <c r="E296" s="410"/>
      <c r="F296" s="482">
        <v>40560</v>
      </c>
      <c r="G296" s="482">
        <v>40658</v>
      </c>
      <c r="H296" s="453">
        <v>14</v>
      </c>
      <c r="I296" s="459">
        <v>16</v>
      </c>
      <c r="J296" s="455"/>
      <c r="K296" s="455"/>
      <c r="L296" s="455"/>
      <c r="M296" s="455"/>
      <c r="N296" s="454"/>
      <c r="O296" s="455"/>
      <c r="P296" s="456"/>
      <c r="Q296" s="457"/>
      <c r="R296" s="458"/>
      <c r="S296" s="455"/>
      <c r="T296" s="456"/>
      <c r="U296" s="456"/>
      <c r="V296" s="457"/>
      <c r="W296" s="454"/>
      <c r="X296" s="458"/>
      <c r="Y296" s="455"/>
      <c r="Z296" s="455"/>
      <c r="AA296" s="455"/>
      <c r="AB296" s="454"/>
      <c r="AC296" s="456"/>
      <c r="AD296" s="456"/>
      <c r="AE296" s="457"/>
      <c r="AF296" s="459"/>
      <c r="AG296" s="455"/>
      <c r="AH296" s="455"/>
      <c r="AI296" s="459"/>
      <c r="AJ296" s="455"/>
      <c r="AK296" s="455"/>
      <c r="AL296" s="455"/>
      <c r="AM296" s="454"/>
      <c r="AN296" s="460"/>
      <c r="AO296" s="461">
        <v>105.6</v>
      </c>
      <c r="AP296" s="461"/>
      <c r="AQ296" s="462"/>
      <c r="AR296" s="463">
        <f t="shared" si="8"/>
        <v>105.6</v>
      </c>
      <c r="AS296" s="584"/>
    </row>
    <row r="297" spans="1:45" ht="12.75">
      <c r="A297" s="581"/>
      <c r="B297" s="582"/>
      <c r="C297" s="583"/>
      <c r="D297" s="567" t="s">
        <v>373</v>
      </c>
      <c r="E297" s="410"/>
      <c r="F297" s="482"/>
      <c r="G297" s="482"/>
      <c r="H297" s="453"/>
      <c r="I297" s="459"/>
      <c r="J297" s="455"/>
      <c r="K297" s="455"/>
      <c r="L297" s="455"/>
      <c r="M297" s="455"/>
      <c r="N297" s="454"/>
      <c r="O297" s="455"/>
      <c r="P297" s="456"/>
      <c r="Q297" s="457"/>
      <c r="R297" s="458"/>
      <c r="S297" s="455"/>
      <c r="T297" s="456"/>
      <c r="U297" s="456"/>
      <c r="V297" s="457"/>
      <c r="W297" s="454"/>
      <c r="X297" s="458"/>
      <c r="Y297" s="455"/>
      <c r="Z297" s="455"/>
      <c r="AA297" s="455"/>
      <c r="AB297" s="454"/>
      <c r="AC297" s="456"/>
      <c r="AD297" s="456"/>
      <c r="AE297" s="457"/>
      <c r="AF297" s="459"/>
      <c r="AG297" s="455"/>
      <c r="AH297" s="455"/>
      <c r="AI297" s="459"/>
      <c r="AJ297" s="455"/>
      <c r="AK297" s="455"/>
      <c r="AL297" s="455"/>
      <c r="AM297" s="454"/>
      <c r="AN297" s="460"/>
      <c r="AO297" s="461"/>
      <c r="AP297" s="461"/>
      <c r="AQ297" s="462"/>
      <c r="AR297" s="463"/>
      <c r="AS297" s="584"/>
    </row>
    <row r="298" spans="1:45" ht="12.75">
      <c r="A298" s="581"/>
      <c r="B298" s="582"/>
      <c r="C298" s="583"/>
      <c r="D298" s="465" t="s">
        <v>391</v>
      </c>
      <c r="E298" s="410"/>
      <c r="F298" s="482">
        <v>40490</v>
      </c>
      <c r="G298" s="482">
        <v>40497</v>
      </c>
      <c r="H298" s="453">
        <v>1</v>
      </c>
      <c r="I298" s="459"/>
      <c r="J298" s="455"/>
      <c r="K298" s="455"/>
      <c r="L298" s="455"/>
      <c r="M298" s="455"/>
      <c r="N298" s="454"/>
      <c r="O298" s="455"/>
      <c r="P298" s="456"/>
      <c r="Q298" s="457"/>
      <c r="R298" s="458"/>
      <c r="S298" s="455"/>
      <c r="T298" s="456"/>
      <c r="U298" s="456"/>
      <c r="V298" s="457"/>
      <c r="W298" s="454"/>
      <c r="X298" s="458"/>
      <c r="Y298" s="455"/>
      <c r="Z298" s="455"/>
      <c r="AA298" s="455"/>
      <c r="AB298" s="454"/>
      <c r="AC298" s="456"/>
      <c r="AD298" s="456"/>
      <c r="AE298" s="457"/>
      <c r="AF298" s="459">
        <v>8</v>
      </c>
      <c r="AG298" s="455"/>
      <c r="AH298" s="455"/>
      <c r="AI298" s="459"/>
      <c r="AJ298" s="455"/>
      <c r="AK298" s="455"/>
      <c r="AL298" s="455"/>
      <c r="AM298" s="454"/>
      <c r="AN298" s="460">
        <v>25</v>
      </c>
      <c r="AO298" s="461"/>
      <c r="AP298" s="461"/>
      <c r="AQ298" s="462"/>
      <c r="AR298" s="463">
        <f aca="true" t="shared" si="9" ref="AR298:AR311">SUM(AN298:AQ298)</f>
        <v>25</v>
      </c>
      <c r="AS298" s="584"/>
    </row>
    <row r="299" spans="1:45" ht="12.75">
      <c r="A299" s="581"/>
      <c r="B299" s="582"/>
      <c r="C299" s="583"/>
      <c r="D299" s="465" t="s">
        <v>392</v>
      </c>
      <c r="E299" s="410"/>
      <c r="F299" s="482">
        <v>40497</v>
      </c>
      <c r="G299" s="482">
        <v>40553</v>
      </c>
      <c r="H299" s="453">
        <v>10</v>
      </c>
      <c r="I299" s="459"/>
      <c r="J299" s="455"/>
      <c r="K299" s="455"/>
      <c r="L299" s="455"/>
      <c r="M299" s="455"/>
      <c r="N299" s="454"/>
      <c r="O299" s="455"/>
      <c r="P299" s="456"/>
      <c r="Q299" s="457"/>
      <c r="R299" s="458"/>
      <c r="S299" s="455"/>
      <c r="T299" s="456"/>
      <c r="U299" s="456"/>
      <c r="V299" s="457"/>
      <c r="W299" s="454"/>
      <c r="X299" s="458"/>
      <c r="Y299" s="455"/>
      <c r="Z299" s="455"/>
      <c r="AA299" s="455"/>
      <c r="AB299" s="454"/>
      <c r="AC299" s="456"/>
      <c r="AD299" s="456"/>
      <c r="AE299" s="457"/>
      <c r="AF299" s="459">
        <v>8</v>
      </c>
      <c r="AG299" s="455"/>
      <c r="AH299" s="455"/>
      <c r="AI299" s="459"/>
      <c r="AJ299" s="455"/>
      <c r="AK299" s="455"/>
      <c r="AL299" s="455"/>
      <c r="AM299" s="454"/>
      <c r="AN299" s="460"/>
      <c r="AO299" s="461"/>
      <c r="AP299" s="461"/>
      <c r="AQ299" s="462"/>
      <c r="AR299" s="463"/>
      <c r="AS299" s="584"/>
    </row>
    <row r="300" spans="1:45" ht="12.75">
      <c r="A300" s="581"/>
      <c r="B300" s="582"/>
      <c r="C300" s="583"/>
      <c r="D300" s="465" t="s">
        <v>393</v>
      </c>
      <c r="E300" s="410"/>
      <c r="F300" s="482">
        <v>40638</v>
      </c>
      <c r="G300" s="482">
        <v>40645</v>
      </c>
      <c r="H300" s="453">
        <v>1</v>
      </c>
      <c r="I300" s="459">
        <v>8</v>
      </c>
      <c r="J300" s="455"/>
      <c r="K300" s="455"/>
      <c r="L300" s="455"/>
      <c r="M300" s="455"/>
      <c r="N300" s="454"/>
      <c r="O300" s="455"/>
      <c r="P300" s="456"/>
      <c r="Q300" s="457"/>
      <c r="R300" s="458"/>
      <c r="S300" s="455"/>
      <c r="T300" s="456"/>
      <c r="U300" s="456"/>
      <c r="V300" s="457"/>
      <c r="W300" s="454"/>
      <c r="X300" s="458"/>
      <c r="Y300" s="455"/>
      <c r="Z300" s="455"/>
      <c r="AA300" s="455"/>
      <c r="AB300" s="454"/>
      <c r="AC300" s="456"/>
      <c r="AD300" s="456"/>
      <c r="AE300" s="457"/>
      <c r="AF300" s="459"/>
      <c r="AG300" s="455"/>
      <c r="AH300" s="455"/>
      <c r="AI300" s="459"/>
      <c r="AJ300" s="455"/>
      <c r="AK300" s="455"/>
      <c r="AL300" s="455"/>
      <c r="AM300" s="454"/>
      <c r="AN300" s="460"/>
      <c r="AO300" s="461"/>
      <c r="AP300" s="461"/>
      <c r="AQ300" s="462"/>
      <c r="AR300" s="463"/>
      <c r="AS300" s="584"/>
    </row>
    <row r="301" spans="1:45" ht="12.75">
      <c r="A301" s="581"/>
      <c r="B301" s="582"/>
      <c r="C301" s="583"/>
      <c r="D301" s="465" t="s">
        <v>394</v>
      </c>
      <c r="E301" s="410"/>
      <c r="F301" s="482">
        <v>40645</v>
      </c>
      <c r="G301" s="482">
        <v>40701</v>
      </c>
      <c r="H301" s="453">
        <v>8</v>
      </c>
      <c r="I301" s="459">
        <v>8</v>
      </c>
      <c r="J301" s="455"/>
      <c r="K301" s="455"/>
      <c r="L301" s="455"/>
      <c r="M301" s="455"/>
      <c r="N301" s="454"/>
      <c r="O301" s="455"/>
      <c r="P301" s="456"/>
      <c r="Q301" s="457"/>
      <c r="R301" s="458"/>
      <c r="S301" s="455"/>
      <c r="T301" s="456"/>
      <c r="U301" s="456"/>
      <c r="V301" s="457"/>
      <c r="W301" s="454"/>
      <c r="X301" s="458"/>
      <c r="Y301" s="455"/>
      <c r="Z301" s="455"/>
      <c r="AA301" s="455"/>
      <c r="AB301" s="454"/>
      <c r="AC301" s="456"/>
      <c r="AD301" s="456"/>
      <c r="AE301" s="457"/>
      <c r="AF301" s="459"/>
      <c r="AG301" s="455"/>
      <c r="AH301" s="455"/>
      <c r="AI301" s="459"/>
      <c r="AJ301" s="455"/>
      <c r="AK301" s="455"/>
      <c r="AL301" s="455"/>
      <c r="AM301" s="454"/>
      <c r="AN301" s="460"/>
      <c r="AO301" s="461">
        <v>35</v>
      </c>
      <c r="AP301" s="461"/>
      <c r="AQ301" s="462"/>
      <c r="AR301" s="463">
        <f t="shared" si="9"/>
        <v>35</v>
      </c>
      <c r="AS301" s="584"/>
    </row>
    <row r="302" spans="1:45" ht="12.75">
      <c r="A302" s="581"/>
      <c r="B302" s="582"/>
      <c r="C302" s="583"/>
      <c r="D302" s="468" t="s">
        <v>395</v>
      </c>
      <c r="E302" s="410"/>
      <c r="F302" s="482">
        <v>40497</v>
      </c>
      <c r="G302" s="482">
        <v>40700</v>
      </c>
      <c r="H302" s="453"/>
      <c r="I302" s="459">
        <v>24</v>
      </c>
      <c r="J302" s="455"/>
      <c r="K302" s="455"/>
      <c r="L302" s="455"/>
      <c r="M302" s="455"/>
      <c r="N302" s="454"/>
      <c r="O302" s="455"/>
      <c r="P302" s="456"/>
      <c r="Q302" s="457"/>
      <c r="R302" s="458"/>
      <c r="S302" s="455"/>
      <c r="T302" s="456"/>
      <c r="U302" s="456"/>
      <c r="V302" s="457"/>
      <c r="W302" s="454"/>
      <c r="X302" s="458"/>
      <c r="Y302" s="455"/>
      <c r="Z302" s="455"/>
      <c r="AA302" s="455"/>
      <c r="AB302" s="454"/>
      <c r="AC302" s="456"/>
      <c r="AD302" s="456"/>
      <c r="AE302" s="457"/>
      <c r="AF302" s="459"/>
      <c r="AG302" s="455"/>
      <c r="AH302" s="455"/>
      <c r="AI302" s="459"/>
      <c r="AJ302" s="455"/>
      <c r="AK302" s="455"/>
      <c r="AL302" s="455"/>
      <c r="AM302" s="454"/>
      <c r="AN302" s="460">
        <v>15</v>
      </c>
      <c r="AO302" s="461"/>
      <c r="AP302" s="461"/>
      <c r="AQ302" s="462"/>
      <c r="AR302" s="463">
        <f t="shared" si="9"/>
        <v>15</v>
      </c>
      <c r="AS302" s="584"/>
    </row>
    <row r="303" spans="1:45" ht="12.75">
      <c r="A303" s="581"/>
      <c r="B303" s="582"/>
      <c r="C303" s="583"/>
      <c r="D303" s="468"/>
      <c r="E303" s="410"/>
      <c r="F303" s="482"/>
      <c r="G303" s="482"/>
      <c r="H303" s="453"/>
      <c r="I303" s="459"/>
      <c r="J303" s="455"/>
      <c r="K303" s="455"/>
      <c r="L303" s="455"/>
      <c r="M303" s="455"/>
      <c r="N303" s="454"/>
      <c r="O303" s="455"/>
      <c r="P303" s="456"/>
      <c r="Q303" s="457"/>
      <c r="R303" s="458"/>
      <c r="S303" s="455"/>
      <c r="T303" s="456"/>
      <c r="U303" s="456"/>
      <c r="V303" s="457"/>
      <c r="W303" s="454"/>
      <c r="X303" s="458"/>
      <c r="Y303" s="455"/>
      <c r="Z303" s="455"/>
      <c r="AA303" s="455"/>
      <c r="AB303" s="454"/>
      <c r="AC303" s="456"/>
      <c r="AD303" s="456"/>
      <c r="AE303" s="457"/>
      <c r="AF303" s="459"/>
      <c r="AG303" s="455"/>
      <c r="AH303" s="455"/>
      <c r="AI303" s="459"/>
      <c r="AJ303" s="455"/>
      <c r="AK303" s="455"/>
      <c r="AL303" s="455"/>
      <c r="AM303" s="454"/>
      <c r="AN303" s="460"/>
      <c r="AO303" s="461"/>
      <c r="AP303" s="461"/>
      <c r="AQ303" s="462"/>
      <c r="AR303" s="463">
        <f t="shared" si="9"/>
        <v>0</v>
      </c>
      <c r="AS303" s="584"/>
    </row>
    <row r="304" spans="1:45" ht="12.75">
      <c r="A304" s="581"/>
      <c r="B304" s="582"/>
      <c r="C304" s="583"/>
      <c r="D304" s="595" t="s">
        <v>396</v>
      </c>
      <c r="E304" s="586"/>
      <c r="F304" s="482"/>
      <c r="G304" s="482"/>
      <c r="H304" s="453"/>
      <c r="I304" s="459"/>
      <c r="J304" s="455"/>
      <c r="K304" s="455"/>
      <c r="L304" s="455"/>
      <c r="M304" s="455"/>
      <c r="N304" s="454"/>
      <c r="O304" s="455"/>
      <c r="P304" s="456"/>
      <c r="Q304" s="457"/>
      <c r="R304" s="458"/>
      <c r="S304" s="455"/>
      <c r="T304" s="456"/>
      <c r="U304" s="456"/>
      <c r="V304" s="457"/>
      <c r="W304" s="454"/>
      <c r="X304" s="458"/>
      <c r="Y304" s="455"/>
      <c r="Z304" s="455"/>
      <c r="AA304" s="455"/>
      <c r="AB304" s="454"/>
      <c r="AC304" s="456"/>
      <c r="AD304" s="456"/>
      <c r="AE304" s="457"/>
      <c r="AF304" s="459"/>
      <c r="AG304" s="455"/>
      <c r="AH304" s="455"/>
      <c r="AI304" s="459"/>
      <c r="AJ304" s="455"/>
      <c r="AK304" s="455"/>
      <c r="AL304" s="455"/>
      <c r="AM304" s="454"/>
      <c r="AN304" s="460"/>
      <c r="AO304" s="461"/>
      <c r="AP304" s="461"/>
      <c r="AQ304" s="462"/>
      <c r="AR304" s="463">
        <f t="shared" si="9"/>
        <v>0</v>
      </c>
      <c r="AS304" s="584"/>
    </row>
    <row r="305" spans="1:45" ht="12.75">
      <c r="A305" s="581"/>
      <c r="B305" s="582"/>
      <c r="C305" s="583"/>
      <c r="D305" s="595" t="s">
        <v>397</v>
      </c>
      <c r="E305" s="586"/>
      <c r="F305" s="482"/>
      <c r="G305" s="482"/>
      <c r="H305" s="453"/>
      <c r="I305" s="459"/>
      <c r="J305" s="455"/>
      <c r="K305" s="455"/>
      <c r="L305" s="455"/>
      <c r="M305" s="455"/>
      <c r="N305" s="454"/>
      <c r="O305" s="455"/>
      <c r="P305" s="456"/>
      <c r="Q305" s="457"/>
      <c r="R305" s="458"/>
      <c r="S305" s="455"/>
      <c r="T305" s="456"/>
      <c r="U305" s="456"/>
      <c r="V305" s="457"/>
      <c r="W305" s="454"/>
      <c r="X305" s="458"/>
      <c r="Y305" s="455"/>
      <c r="Z305" s="455"/>
      <c r="AA305" s="455"/>
      <c r="AB305" s="454"/>
      <c r="AC305" s="456"/>
      <c r="AD305" s="456"/>
      <c r="AE305" s="457"/>
      <c r="AF305" s="459"/>
      <c r="AG305" s="455"/>
      <c r="AH305" s="455"/>
      <c r="AI305" s="459"/>
      <c r="AJ305" s="455"/>
      <c r="AK305" s="455"/>
      <c r="AL305" s="455"/>
      <c r="AM305" s="454"/>
      <c r="AN305" s="460"/>
      <c r="AO305" s="461"/>
      <c r="AP305" s="461"/>
      <c r="AQ305" s="462"/>
      <c r="AR305" s="463"/>
      <c r="AS305" s="584"/>
    </row>
    <row r="306" spans="1:45" ht="12.75">
      <c r="A306" s="581"/>
      <c r="B306" s="582"/>
      <c r="C306" s="583"/>
      <c r="D306" s="565" t="s">
        <v>398</v>
      </c>
      <c r="E306" s="586"/>
      <c r="F306" s="482"/>
      <c r="G306" s="482"/>
      <c r="H306" s="453"/>
      <c r="I306" s="459"/>
      <c r="J306" s="455"/>
      <c r="K306" s="455"/>
      <c r="L306" s="455"/>
      <c r="M306" s="455"/>
      <c r="N306" s="454"/>
      <c r="O306" s="455"/>
      <c r="P306" s="456"/>
      <c r="Q306" s="457"/>
      <c r="R306" s="458"/>
      <c r="S306" s="455"/>
      <c r="T306" s="456"/>
      <c r="U306" s="456"/>
      <c r="V306" s="457"/>
      <c r="W306" s="454"/>
      <c r="X306" s="458"/>
      <c r="Y306" s="455"/>
      <c r="Z306" s="455"/>
      <c r="AA306" s="455"/>
      <c r="AB306" s="454"/>
      <c r="AC306" s="456"/>
      <c r="AD306" s="456"/>
      <c r="AE306" s="457"/>
      <c r="AF306" s="459"/>
      <c r="AG306" s="455"/>
      <c r="AH306" s="455"/>
      <c r="AI306" s="459"/>
      <c r="AJ306" s="455"/>
      <c r="AK306" s="455"/>
      <c r="AL306" s="455"/>
      <c r="AM306" s="454"/>
      <c r="AN306" s="460"/>
      <c r="AO306" s="461"/>
      <c r="AP306" s="461"/>
      <c r="AQ306" s="462"/>
      <c r="AR306" s="463">
        <f t="shared" si="9"/>
        <v>0</v>
      </c>
      <c r="AS306" s="584"/>
    </row>
    <row r="307" spans="1:45" ht="12.75">
      <c r="A307" s="581"/>
      <c r="B307" s="582"/>
      <c r="C307" s="583"/>
      <c r="D307" s="465" t="s">
        <v>399</v>
      </c>
      <c r="E307" s="586"/>
      <c r="F307" s="482">
        <v>40476</v>
      </c>
      <c r="G307" s="482">
        <v>40490</v>
      </c>
      <c r="H307" s="453">
        <v>2</v>
      </c>
      <c r="I307" s="459">
        <v>40</v>
      </c>
      <c r="J307" s="455"/>
      <c r="K307" s="455"/>
      <c r="L307" s="455"/>
      <c r="M307" s="455"/>
      <c r="N307" s="454"/>
      <c r="O307" s="455"/>
      <c r="P307" s="456"/>
      <c r="Q307" s="457"/>
      <c r="R307" s="458"/>
      <c r="S307" s="455"/>
      <c r="T307" s="456"/>
      <c r="U307" s="456"/>
      <c r="V307" s="457"/>
      <c r="W307" s="454"/>
      <c r="X307" s="458"/>
      <c r="Y307" s="455"/>
      <c r="Z307" s="455"/>
      <c r="AA307" s="455"/>
      <c r="AB307" s="454"/>
      <c r="AC307" s="456"/>
      <c r="AD307" s="456"/>
      <c r="AE307" s="457"/>
      <c r="AF307" s="459"/>
      <c r="AG307" s="455"/>
      <c r="AH307" s="455"/>
      <c r="AI307" s="459"/>
      <c r="AJ307" s="455"/>
      <c r="AK307" s="455"/>
      <c r="AL307" s="455"/>
      <c r="AM307" s="454"/>
      <c r="AN307" s="460"/>
      <c r="AO307" s="461"/>
      <c r="AP307" s="461"/>
      <c r="AQ307" s="462"/>
      <c r="AR307" s="463">
        <f t="shared" si="9"/>
        <v>0</v>
      </c>
      <c r="AS307" s="584"/>
    </row>
    <row r="308" spans="1:45" ht="12.75">
      <c r="A308" s="581"/>
      <c r="B308" s="582"/>
      <c r="C308" s="583"/>
      <c r="D308" s="465" t="s">
        <v>248</v>
      </c>
      <c r="E308" s="586"/>
      <c r="F308" s="482">
        <v>40490</v>
      </c>
      <c r="G308" s="482">
        <v>40497</v>
      </c>
      <c r="H308" s="453">
        <v>1</v>
      </c>
      <c r="I308" s="459">
        <v>8</v>
      </c>
      <c r="J308" s="455"/>
      <c r="K308" s="455"/>
      <c r="L308" s="455"/>
      <c r="M308" s="455"/>
      <c r="N308" s="454"/>
      <c r="O308" s="455"/>
      <c r="P308" s="456"/>
      <c r="Q308" s="457"/>
      <c r="R308" s="458"/>
      <c r="S308" s="455"/>
      <c r="T308" s="456"/>
      <c r="U308" s="456"/>
      <c r="V308" s="457"/>
      <c r="W308" s="454"/>
      <c r="X308" s="458"/>
      <c r="Y308" s="455"/>
      <c r="Z308" s="455"/>
      <c r="AA308" s="455"/>
      <c r="AB308" s="454"/>
      <c r="AC308" s="456"/>
      <c r="AD308" s="456"/>
      <c r="AE308" s="457"/>
      <c r="AF308" s="459"/>
      <c r="AG308" s="455"/>
      <c r="AH308" s="455"/>
      <c r="AI308" s="459"/>
      <c r="AJ308" s="455"/>
      <c r="AK308" s="455"/>
      <c r="AL308" s="455"/>
      <c r="AM308" s="454"/>
      <c r="AN308" s="460"/>
      <c r="AO308" s="461"/>
      <c r="AP308" s="461"/>
      <c r="AQ308" s="462"/>
      <c r="AR308" s="596">
        <f t="shared" si="9"/>
        <v>0</v>
      </c>
      <c r="AS308" s="584"/>
    </row>
    <row r="309" spans="1:45" ht="12.75">
      <c r="A309" s="581"/>
      <c r="B309" s="582"/>
      <c r="C309" s="583"/>
      <c r="D309" s="468" t="s">
        <v>400</v>
      </c>
      <c r="E309" s="586"/>
      <c r="F309" s="482">
        <v>40497</v>
      </c>
      <c r="G309" s="482">
        <v>40553</v>
      </c>
      <c r="H309" s="453">
        <v>10</v>
      </c>
      <c r="I309" s="459">
        <v>24</v>
      </c>
      <c r="J309" s="455"/>
      <c r="K309" s="455"/>
      <c r="L309" s="455"/>
      <c r="M309" s="455"/>
      <c r="N309" s="454"/>
      <c r="O309" s="455"/>
      <c r="P309" s="456"/>
      <c r="Q309" s="457"/>
      <c r="R309" s="458"/>
      <c r="S309" s="455"/>
      <c r="T309" s="456"/>
      <c r="U309" s="456"/>
      <c r="V309" s="457"/>
      <c r="W309" s="454"/>
      <c r="X309" s="458"/>
      <c r="Y309" s="455"/>
      <c r="Z309" s="455"/>
      <c r="AA309" s="455"/>
      <c r="AB309" s="454"/>
      <c r="AC309" s="456"/>
      <c r="AD309" s="456"/>
      <c r="AE309" s="457"/>
      <c r="AF309" s="459"/>
      <c r="AG309" s="455"/>
      <c r="AH309" s="455"/>
      <c r="AI309" s="459"/>
      <c r="AJ309" s="455"/>
      <c r="AK309" s="455"/>
      <c r="AL309" s="455"/>
      <c r="AM309" s="454"/>
      <c r="AN309" s="460"/>
      <c r="AO309" s="461"/>
      <c r="AP309" s="461"/>
      <c r="AQ309" s="462"/>
      <c r="AR309" s="596">
        <f t="shared" si="9"/>
        <v>0</v>
      </c>
      <c r="AS309" s="584"/>
    </row>
    <row r="310" spans="1:45" ht="12.75">
      <c r="A310" s="581"/>
      <c r="B310" s="582"/>
      <c r="C310" s="583"/>
      <c r="D310" s="468" t="s">
        <v>401</v>
      </c>
      <c r="E310" s="586"/>
      <c r="F310" s="482">
        <v>40553</v>
      </c>
      <c r="G310" s="482">
        <v>40560</v>
      </c>
      <c r="H310" s="453">
        <v>1</v>
      </c>
      <c r="I310" s="459"/>
      <c r="J310" s="455"/>
      <c r="K310" s="455"/>
      <c r="L310" s="455"/>
      <c r="M310" s="455"/>
      <c r="N310" s="454"/>
      <c r="O310" s="455"/>
      <c r="P310" s="456"/>
      <c r="Q310" s="457"/>
      <c r="R310" s="458"/>
      <c r="S310" s="455"/>
      <c r="T310" s="456"/>
      <c r="U310" s="456"/>
      <c r="V310" s="457"/>
      <c r="W310" s="454"/>
      <c r="X310" s="458"/>
      <c r="Y310" s="455"/>
      <c r="Z310" s="455"/>
      <c r="AA310" s="455"/>
      <c r="AB310" s="454"/>
      <c r="AC310" s="456"/>
      <c r="AD310" s="456"/>
      <c r="AE310" s="457"/>
      <c r="AF310" s="459"/>
      <c r="AG310" s="455"/>
      <c r="AH310" s="455"/>
      <c r="AI310" s="459"/>
      <c r="AJ310" s="455"/>
      <c r="AK310" s="455"/>
      <c r="AL310" s="455"/>
      <c r="AM310" s="454"/>
      <c r="AN310" s="460"/>
      <c r="AO310" s="461">
        <f>'[1]Worksheet'!G14</f>
        <v>1481.555712</v>
      </c>
      <c r="AP310" s="461"/>
      <c r="AQ310" s="462"/>
      <c r="AR310" s="463">
        <f t="shared" si="9"/>
        <v>1481.555712</v>
      </c>
      <c r="AS310" s="584"/>
    </row>
    <row r="311" spans="1:45" ht="12.75">
      <c r="A311" s="581"/>
      <c r="B311" s="582"/>
      <c r="C311" s="583"/>
      <c r="D311" s="468" t="s">
        <v>402</v>
      </c>
      <c r="E311" s="410"/>
      <c r="F311" s="482">
        <v>40560</v>
      </c>
      <c r="G311" s="482">
        <v>40987</v>
      </c>
      <c r="H311" s="453">
        <v>60</v>
      </c>
      <c r="I311" s="459">
        <v>600</v>
      </c>
      <c r="J311" s="455"/>
      <c r="K311" s="455"/>
      <c r="L311" s="455"/>
      <c r="M311" s="455"/>
      <c r="N311" s="454"/>
      <c r="O311" s="455"/>
      <c r="P311" s="456"/>
      <c r="Q311" s="457"/>
      <c r="R311" s="458"/>
      <c r="S311" s="455"/>
      <c r="T311" s="456"/>
      <c r="U311" s="456"/>
      <c r="V311" s="457"/>
      <c r="W311" s="454"/>
      <c r="X311" s="458"/>
      <c r="Y311" s="455"/>
      <c r="Z311" s="455"/>
      <c r="AA311" s="455"/>
      <c r="AB311" s="454"/>
      <c r="AC311" s="456"/>
      <c r="AD311" s="456"/>
      <c r="AE311" s="457"/>
      <c r="AF311" s="459">
        <v>400</v>
      </c>
      <c r="AG311" s="455"/>
      <c r="AH311" s="455"/>
      <c r="AI311" s="459"/>
      <c r="AJ311" s="455"/>
      <c r="AK311" s="455"/>
      <c r="AL311" s="455"/>
      <c r="AM311" s="454"/>
      <c r="AN311" s="460"/>
      <c r="AO311" s="461"/>
      <c r="AP311" s="461">
        <v>5</v>
      </c>
      <c r="AQ311" s="462"/>
      <c r="AR311" s="510">
        <f t="shared" si="9"/>
        <v>5</v>
      </c>
      <c r="AS311" s="584"/>
    </row>
    <row r="312" spans="1:44" ht="13.5" thickBot="1">
      <c r="A312" s="495"/>
      <c r="B312" s="496"/>
      <c r="C312" s="497"/>
      <c r="D312" s="498"/>
      <c r="E312" s="597"/>
      <c r="F312" s="499"/>
      <c r="G312" s="499"/>
      <c r="H312" s="500"/>
      <c r="I312" s="501"/>
      <c r="J312" s="502"/>
      <c r="K312" s="502"/>
      <c r="L312" s="502"/>
      <c r="M312" s="502"/>
      <c r="N312" s="503"/>
      <c r="O312" s="502"/>
      <c r="P312" s="504"/>
      <c r="Q312" s="505"/>
      <c r="R312" s="506"/>
      <c r="S312" s="502"/>
      <c r="T312" s="504"/>
      <c r="U312" s="504"/>
      <c r="V312" s="505"/>
      <c r="W312" s="503"/>
      <c r="X312" s="506"/>
      <c r="Y312" s="502"/>
      <c r="Z312" s="502"/>
      <c r="AA312" s="502"/>
      <c r="AB312" s="503"/>
      <c r="AC312" s="504"/>
      <c r="AD312" s="504"/>
      <c r="AE312" s="505"/>
      <c r="AF312" s="501"/>
      <c r="AG312" s="502"/>
      <c r="AH312" s="502"/>
      <c r="AI312" s="501"/>
      <c r="AJ312" s="502"/>
      <c r="AK312" s="502"/>
      <c r="AL312" s="502"/>
      <c r="AM312" s="503"/>
      <c r="AN312" s="507"/>
      <c r="AO312" s="508"/>
      <c r="AP312" s="508"/>
      <c r="AQ312" s="509"/>
      <c r="AR312" s="598"/>
    </row>
    <row r="313" spans="1:44" ht="12.75">
      <c r="A313" s="469">
        <v>1170</v>
      </c>
      <c r="B313" s="469" t="s">
        <v>222</v>
      </c>
      <c r="C313" s="469">
        <v>1306</v>
      </c>
      <c r="D313" s="578" t="s">
        <v>403</v>
      </c>
      <c r="E313" s="425" t="s">
        <v>344</v>
      </c>
      <c r="F313" s="515"/>
      <c r="G313" s="515"/>
      <c r="H313" s="516"/>
      <c r="I313" s="517"/>
      <c r="J313" s="518"/>
      <c r="K313" s="518"/>
      <c r="L313" s="518"/>
      <c r="M313" s="518"/>
      <c r="N313" s="519"/>
      <c r="O313" s="518"/>
      <c r="P313" s="520"/>
      <c r="Q313" s="521"/>
      <c r="R313" s="522"/>
      <c r="S313" s="518"/>
      <c r="T313" s="520"/>
      <c r="U313" s="520"/>
      <c r="V313" s="521"/>
      <c r="W313" s="519"/>
      <c r="X313" s="522"/>
      <c r="Y313" s="518"/>
      <c r="Z313" s="518"/>
      <c r="AA313" s="518"/>
      <c r="AB313" s="519"/>
      <c r="AC313" s="520"/>
      <c r="AD313" s="520"/>
      <c r="AE313" s="521"/>
      <c r="AF313" s="517"/>
      <c r="AG313" s="518"/>
      <c r="AH313" s="518"/>
      <c r="AI313" s="517"/>
      <c r="AJ313" s="518"/>
      <c r="AK313" s="518"/>
      <c r="AL313" s="518"/>
      <c r="AM313" s="519"/>
      <c r="AN313" s="523"/>
      <c r="AO313" s="524"/>
      <c r="AP313" s="524"/>
      <c r="AQ313" s="525"/>
      <c r="AR313" s="494"/>
    </row>
    <row r="314" spans="1:45" ht="12.75">
      <c r="A314" s="591"/>
      <c r="B314" s="592"/>
      <c r="C314" s="593"/>
      <c r="D314" s="451" t="s">
        <v>225</v>
      </c>
      <c r="E314" s="410"/>
      <c r="F314" s="452">
        <v>40087</v>
      </c>
      <c r="G314" s="452">
        <v>40330</v>
      </c>
      <c r="H314" s="453"/>
      <c r="I314" s="459"/>
      <c r="J314" s="455"/>
      <c r="K314" s="455"/>
      <c r="L314" s="455"/>
      <c r="M314" s="455"/>
      <c r="N314" s="454"/>
      <c r="O314" s="455"/>
      <c r="P314" s="456"/>
      <c r="Q314" s="457"/>
      <c r="R314" s="458"/>
      <c r="S314" s="455"/>
      <c r="T314" s="456"/>
      <c r="U314" s="456"/>
      <c r="V314" s="457"/>
      <c r="W314" s="454"/>
      <c r="X314" s="458"/>
      <c r="Y314" s="455"/>
      <c r="Z314" s="455"/>
      <c r="AA314" s="455"/>
      <c r="AB314" s="454"/>
      <c r="AC314" s="456"/>
      <c r="AD314" s="456"/>
      <c r="AE314" s="457"/>
      <c r="AF314" s="459"/>
      <c r="AG314" s="455"/>
      <c r="AH314" s="455"/>
      <c r="AI314" s="459"/>
      <c r="AJ314" s="455"/>
      <c r="AK314" s="455"/>
      <c r="AL314" s="455"/>
      <c r="AM314" s="454"/>
      <c r="AN314" s="460"/>
      <c r="AO314" s="461"/>
      <c r="AP314" s="461"/>
      <c r="AQ314" s="462"/>
      <c r="AR314" s="463">
        <f aca="true" t="shared" si="10" ref="AR314:AR324">SUM(AN314:AQ314)</f>
        <v>0</v>
      </c>
      <c r="AS314" s="584"/>
    </row>
    <row r="315" spans="1:45" ht="12.75">
      <c r="A315" s="581"/>
      <c r="B315" s="582"/>
      <c r="C315" s="583"/>
      <c r="D315" s="543" t="s">
        <v>404</v>
      </c>
      <c r="E315" s="410"/>
      <c r="F315" s="452">
        <v>40087</v>
      </c>
      <c r="G315" s="452">
        <v>40330</v>
      </c>
      <c r="H315" s="453"/>
      <c r="I315" s="459">
        <v>120</v>
      </c>
      <c r="J315" s="455"/>
      <c r="K315" s="455"/>
      <c r="L315" s="455"/>
      <c r="M315" s="455"/>
      <c r="N315" s="454"/>
      <c r="O315" s="455"/>
      <c r="P315" s="456"/>
      <c r="Q315" s="457"/>
      <c r="R315" s="458"/>
      <c r="S315" s="455"/>
      <c r="T315" s="456"/>
      <c r="U315" s="456"/>
      <c r="V315" s="457"/>
      <c r="W315" s="454"/>
      <c r="X315" s="458"/>
      <c r="Y315" s="455"/>
      <c r="Z315" s="455"/>
      <c r="AA315" s="455"/>
      <c r="AB315" s="454"/>
      <c r="AC315" s="456"/>
      <c r="AD315" s="456"/>
      <c r="AE315" s="457"/>
      <c r="AF315" s="459"/>
      <c r="AG315" s="455"/>
      <c r="AH315" s="455"/>
      <c r="AI315" s="459"/>
      <c r="AJ315" s="455"/>
      <c r="AK315" s="455"/>
      <c r="AL315" s="455"/>
      <c r="AM315" s="454"/>
      <c r="AN315" s="460"/>
      <c r="AO315" s="461"/>
      <c r="AP315" s="461"/>
      <c r="AQ315" s="462"/>
      <c r="AR315" s="463">
        <f t="shared" si="10"/>
        <v>0</v>
      </c>
      <c r="AS315" s="584"/>
    </row>
    <row r="316" spans="1:45" ht="12.75">
      <c r="A316" s="581"/>
      <c r="B316" s="582"/>
      <c r="C316" s="583"/>
      <c r="D316" s="468" t="s">
        <v>405</v>
      </c>
      <c r="E316" s="410"/>
      <c r="F316" s="452">
        <v>40087</v>
      </c>
      <c r="G316" s="452">
        <v>40330</v>
      </c>
      <c r="H316" s="453"/>
      <c r="I316" s="459"/>
      <c r="J316" s="455"/>
      <c r="K316" s="455"/>
      <c r="L316" s="455"/>
      <c r="M316" s="455"/>
      <c r="N316" s="454"/>
      <c r="O316" s="455"/>
      <c r="P316" s="456"/>
      <c r="Q316" s="457"/>
      <c r="R316" s="458"/>
      <c r="S316" s="455"/>
      <c r="T316" s="456"/>
      <c r="U316" s="456"/>
      <c r="V316" s="457"/>
      <c r="W316" s="454"/>
      <c r="X316" s="458"/>
      <c r="Y316" s="455">
        <v>240</v>
      </c>
      <c r="Z316" s="455"/>
      <c r="AA316" s="455"/>
      <c r="AB316" s="454"/>
      <c r="AC316" s="456"/>
      <c r="AD316" s="456"/>
      <c r="AE316" s="457"/>
      <c r="AF316" s="459"/>
      <c r="AG316" s="455"/>
      <c r="AH316" s="455"/>
      <c r="AI316" s="459"/>
      <c r="AJ316" s="455"/>
      <c r="AK316" s="455"/>
      <c r="AL316" s="455"/>
      <c r="AM316" s="454"/>
      <c r="AN316" s="460"/>
      <c r="AO316" s="461"/>
      <c r="AP316" s="461"/>
      <c r="AQ316" s="462"/>
      <c r="AR316" s="463">
        <f t="shared" si="10"/>
        <v>0</v>
      </c>
      <c r="AS316" s="584"/>
    </row>
    <row r="317" spans="1:45" ht="12.75">
      <c r="A317" s="581"/>
      <c r="B317" s="582"/>
      <c r="C317" s="583"/>
      <c r="D317" s="468" t="s">
        <v>242</v>
      </c>
      <c r="E317" s="410"/>
      <c r="F317" s="482"/>
      <c r="G317" s="482"/>
      <c r="H317" s="453"/>
      <c r="I317" s="459">
        <v>16</v>
      </c>
      <c r="J317" s="455"/>
      <c r="K317" s="455"/>
      <c r="L317" s="455"/>
      <c r="M317" s="455"/>
      <c r="N317" s="454"/>
      <c r="O317" s="455"/>
      <c r="P317" s="456"/>
      <c r="Q317" s="457"/>
      <c r="R317" s="458"/>
      <c r="S317" s="455"/>
      <c r="T317" s="456"/>
      <c r="U317" s="456"/>
      <c r="V317" s="457"/>
      <c r="W317" s="454"/>
      <c r="X317" s="458"/>
      <c r="Y317" s="455">
        <v>20</v>
      </c>
      <c r="Z317" s="455"/>
      <c r="AA317" s="455"/>
      <c r="AB317" s="454"/>
      <c r="AC317" s="456"/>
      <c r="AD317" s="456"/>
      <c r="AE317" s="457"/>
      <c r="AF317" s="459"/>
      <c r="AG317" s="455"/>
      <c r="AH317" s="455"/>
      <c r="AI317" s="459"/>
      <c r="AJ317" s="455"/>
      <c r="AK317" s="455"/>
      <c r="AL317" s="455"/>
      <c r="AM317" s="454"/>
      <c r="AN317" s="460"/>
      <c r="AO317" s="461"/>
      <c r="AP317" s="461"/>
      <c r="AQ317" s="462"/>
      <c r="AR317" s="463">
        <f t="shared" si="10"/>
        <v>0</v>
      </c>
      <c r="AS317" s="584"/>
    </row>
    <row r="318" spans="1:45" ht="12.75">
      <c r="A318" s="581"/>
      <c r="B318" s="582"/>
      <c r="C318" s="583"/>
      <c r="D318" s="451" t="s">
        <v>233</v>
      </c>
      <c r="E318" s="410"/>
      <c r="F318" s="482"/>
      <c r="G318" s="482"/>
      <c r="H318" s="453"/>
      <c r="I318" s="459"/>
      <c r="J318" s="455"/>
      <c r="K318" s="455"/>
      <c r="L318" s="455"/>
      <c r="M318" s="455"/>
      <c r="N318" s="454"/>
      <c r="O318" s="455"/>
      <c r="P318" s="456"/>
      <c r="Q318" s="457"/>
      <c r="R318" s="458"/>
      <c r="S318" s="455"/>
      <c r="T318" s="456"/>
      <c r="U318" s="456"/>
      <c r="V318" s="457"/>
      <c r="W318" s="454"/>
      <c r="X318" s="458"/>
      <c r="Y318" s="455"/>
      <c r="Z318" s="455"/>
      <c r="AA318" s="455"/>
      <c r="AB318" s="454"/>
      <c r="AC318" s="456"/>
      <c r="AD318" s="456"/>
      <c r="AE318" s="457"/>
      <c r="AF318" s="459"/>
      <c r="AG318" s="455"/>
      <c r="AH318" s="455"/>
      <c r="AI318" s="459"/>
      <c r="AJ318" s="455"/>
      <c r="AK318" s="455"/>
      <c r="AL318" s="455"/>
      <c r="AM318" s="454"/>
      <c r="AN318" s="460"/>
      <c r="AO318" s="461"/>
      <c r="AP318" s="461"/>
      <c r="AQ318" s="462"/>
      <c r="AR318" s="463">
        <f t="shared" si="10"/>
        <v>0</v>
      </c>
      <c r="AS318" s="584"/>
    </row>
    <row r="319" spans="1:45" ht="12.75">
      <c r="A319" s="581"/>
      <c r="B319" s="582"/>
      <c r="C319" s="583"/>
      <c r="D319" s="543" t="s">
        <v>406</v>
      </c>
      <c r="E319" s="410"/>
      <c r="F319" s="482"/>
      <c r="G319" s="482"/>
      <c r="H319" s="453"/>
      <c r="I319" s="459"/>
      <c r="J319" s="455"/>
      <c r="K319" s="455"/>
      <c r="L319" s="455">
        <v>60</v>
      </c>
      <c r="M319" s="455"/>
      <c r="N319" s="454"/>
      <c r="O319" s="455"/>
      <c r="P319" s="456"/>
      <c r="Q319" s="457"/>
      <c r="R319" s="458"/>
      <c r="S319" s="455"/>
      <c r="T319" s="456"/>
      <c r="U319" s="456"/>
      <c r="V319" s="457"/>
      <c r="W319" s="454"/>
      <c r="X319" s="458"/>
      <c r="Y319" s="455"/>
      <c r="Z319" s="455"/>
      <c r="AA319" s="455"/>
      <c r="AB319" s="454"/>
      <c r="AC319" s="456"/>
      <c r="AD319" s="456"/>
      <c r="AE319" s="457"/>
      <c r="AF319" s="459"/>
      <c r="AG319" s="455"/>
      <c r="AH319" s="455"/>
      <c r="AI319" s="459"/>
      <c r="AJ319" s="455"/>
      <c r="AK319" s="455"/>
      <c r="AL319" s="455"/>
      <c r="AM319" s="454"/>
      <c r="AN319" s="460"/>
      <c r="AO319" s="461"/>
      <c r="AP319" s="461"/>
      <c r="AQ319" s="462"/>
      <c r="AR319" s="463">
        <f t="shared" si="10"/>
        <v>0</v>
      </c>
      <c r="AS319" s="584"/>
    </row>
    <row r="320" spans="1:45" ht="12.75">
      <c r="A320" s="581"/>
      <c r="B320" s="582"/>
      <c r="C320" s="583"/>
      <c r="D320" s="543" t="s">
        <v>407</v>
      </c>
      <c r="E320" s="410"/>
      <c r="F320" s="482"/>
      <c r="G320" s="482"/>
      <c r="H320" s="453"/>
      <c r="I320" s="459"/>
      <c r="J320" s="455"/>
      <c r="K320" s="455"/>
      <c r="L320" s="455"/>
      <c r="M320" s="455"/>
      <c r="N320" s="454"/>
      <c r="O320" s="455"/>
      <c r="P320" s="456">
        <v>20</v>
      </c>
      <c r="Q320" s="457"/>
      <c r="R320" s="458"/>
      <c r="S320" s="455"/>
      <c r="T320" s="456"/>
      <c r="U320" s="456"/>
      <c r="V320" s="457"/>
      <c r="W320" s="454"/>
      <c r="X320" s="458"/>
      <c r="Y320" s="455"/>
      <c r="Z320" s="455"/>
      <c r="AA320" s="455"/>
      <c r="AB320" s="454"/>
      <c r="AC320" s="456"/>
      <c r="AD320" s="456"/>
      <c r="AE320" s="457"/>
      <c r="AF320" s="459"/>
      <c r="AG320" s="455"/>
      <c r="AH320" s="455"/>
      <c r="AI320" s="459"/>
      <c r="AJ320" s="455"/>
      <c r="AK320" s="455"/>
      <c r="AL320" s="455"/>
      <c r="AM320" s="454"/>
      <c r="AN320" s="460"/>
      <c r="AO320" s="461"/>
      <c r="AP320" s="461"/>
      <c r="AQ320" s="462"/>
      <c r="AR320" s="463">
        <f t="shared" si="10"/>
        <v>0</v>
      </c>
      <c r="AS320" s="584"/>
    </row>
    <row r="321" spans="1:45" ht="12.75">
      <c r="A321" s="581"/>
      <c r="B321" s="582"/>
      <c r="C321" s="583"/>
      <c r="D321" s="465" t="s">
        <v>408</v>
      </c>
      <c r="E321" s="410"/>
      <c r="F321" s="482"/>
      <c r="G321" s="482"/>
      <c r="H321" s="453"/>
      <c r="I321" s="459">
        <v>120</v>
      </c>
      <c r="J321" s="455"/>
      <c r="K321" s="455"/>
      <c r="L321" s="455"/>
      <c r="M321" s="455"/>
      <c r="N321" s="454"/>
      <c r="O321" s="455"/>
      <c r="P321" s="456"/>
      <c r="Q321" s="457"/>
      <c r="R321" s="458"/>
      <c r="S321" s="455"/>
      <c r="T321" s="456"/>
      <c r="U321" s="456"/>
      <c r="V321" s="457"/>
      <c r="W321" s="454"/>
      <c r="X321" s="458"/>
      <c r="Y321" s="455"/>
      <c r="Z321" s="455"/>
      <c r="AA321" s="455"/>
      <c r="AB321" s="454"/>
      <c r="AC321" s="456"/>
      <c r="AD321" s="456"/>
      <c r="AE321" s="457"/>
      <c r="AF321" s="459"/>
      <c r="AG321" s="455"/>
      <c r="AH321" s="455"/>
      <c r="AI321" s="459"/>
      <c r="AJ321" s="455"/>
      <c r="AK321" s="455"/>
      <c r="AL321" s="455"/>
      <c r="AM321" s="454"/>
      <c r="AN321" s="460"/>
      <c r="AO321" s="461"/>
      <c r="AP321" s="461"/>
      <c r="AQ321" s="462"/>
      <c r="AR321" s="463">
        <f t="shared" si="10"/>
        <v>0</v>
      </c>
      <c r="AS321" s="584"/>
    </row>
    <row r="322" spans="1:45" ht="12.75">
      <c r="A322" s="581"/>
      <c r="B322" s="582"/>
      <c r="C322" s="583"/>
      <c r="D322" s="468" t="s">
        <v>409</v>
      </c>
      <c r="E322" s="410"/>
      <c r="F322" s="482"/>
      <c r="G322" s="482"/>
      <c r="H322" s="453"/>
      <c r="I322" s="459"/>
      <c r="J322" s="455"/>
      <c r="K322" s="455"/>
      <c r="L322" s="455"/>
      <c r="M322" s="455"/>
      <c r="N322" s="454"/>
      <c r="O322" s="455"/>
      <c r="P322" s="456"/>
      <c r="Q322" s="457"/>
      <c r="R322" s="458"/>
      <c r="S322" s="455"/>
      <c r="T322" s="456"/>
      <c r="U322" s="456"/>
      <c r="V322" s="457"/>
      <c r="W322" s="454"/>
      <c r="X322" s="458"/>
      <c r="Y322" s="455">
        <v>300</v>
      </c>
      <c r="Z322" s="455"/>
      <c r="AA322" s="455"/>
      <c r="AB322" s="454"/>
      <c r="AC322" s="456"/>
      <c r="AD322" s="456"/>
      <c r="AE322" s="457"/>
      <c r="AF322" s="459"/>
      <c r="AG322" s="455"/>
      <c r="AH322" s="455"/>
      <c r="AI322" s="459"/>
      <c r="AJ322" s="455"/>
      <c r="AK322" s="455"/>
      <c r="AL322" s="455"/>
      <c r="AM322" s="454"/>
      <c r="AN322" s="460"/>
      <c r="AO322" s="461"/>
      <c r="AP322" s="461"/>
      <c r="AQ322" s="462"/>
      <c r="AR322" s="463">
        <f t="shared" si="10"/>
        <v>0</v>
      </c>
      <c r="AS322" s="584"/>
    </row>
    <row r="323" spans="1:45" ht="12.75">
      <c r="A323" s="581"/>
      <c r="B323" s="582"/>
      <c r="C323" s="583"/>
      <c r="D323" s="468" t="s">
        <v>245</v>
      </c>
      <c r="E323" s="410"/>
      <c r="F323" s="482"/>
      <c r="G323" s="482"/>
      <c r="H323" s="453"/>
      <c r="I323" s="459">
        <v>16</v>
      </c>
      <c r="J323" s="455"/>
      <c r="K323" s="455"/>
      <c r="L323" s="455"/>
      <c r="M323" s="455"/>
      <c r="N323" s="454"/>
      <c r="O323" s="455"/>
      <c r="P323" s="456"/>
      <c r="Q323" s="457"/>
      <c r="R323" s="458"/>
      <c r="S323" s="455"/>
      <c r="T323" s="456"/>
      <c r="U323" s="456"/>
      <c r="V323" s="457"/>
      <c r="W323" s="454"/>
      <c r="X323" s="458"/>
      <c r="Y323" s="455">
        <v>24</v>
      </c>
      <c r="Z323" s="455"/>
      <c r="AA323" s="455"/>
      <c r="AB323" s="454"/>
      <c r="AC323" s="456"/>
      <c r="AD323" s="456"/>
      <c r="AE323" s="457"/>
      <c r="AF323" s="459"/>
      <c r="AG323" s="455"/>
      <c r="AH323" s="455"/>
      <c r="AI323" s="459"/>
      <c r="AJ323" s="455"/>
      <c r="AK323" s="455"/>
      <c r="AL323" s="455"/>
      <c r="AM323" s="454"/>
      <c r="AN323" s="460"/>
      <c r="AO323" s="461"/>
      <c r="AP323" s="461"/>
      <c r="AQ323" s="462"/>
      <c r="AR323" s="463">
        <f t="shared" si="10"/>
        <v>0</v>
      </c>
      <c r="AS323" s="584"/>
    </row>
    <row r="324" spans="1:45" ht="12.75">
      <c r="A324" s="581"/>
      <c r="B324" s="582"/>
      <c r="C324" s="583"/>
      <c r="D324" s="451" t="s">
        <v>284</v>
      </c>
      <c r="E324" s="410"/>
      <c r="F324" s="482"/>
      <c r="G324" s="482"/>
      <c r="H324" s="453"/>
      <c r="I324" s="459"/>
      <c r="J324" s="455"/>
      <c r="K324" s="455"/>
      <c r="L324" s="455"/>
      <c r="M324" s="455"/>
      <c r="N324" s="454"/>
      <c r="O324" s="455"/>
      <c r="P324" s="456"/>
      <c r="Q324" s="457"/>
      <c r="R324" s="458"/>
      <c r="S324" s="455"/>
      <c r="T324" s="456"/>
      <c r="U324" s="456"/>
      <c r="V324" s="457"/>
      <c r="W324" s="454"/>
      <c r="X324" s="458"/>
      <c r="Y324" s="455"/>
      <c r="Z324" s="455"/>
      <c r="AA324" s="455"/>
      <c r="AB324" s="454"/>
      <c r="AC324" s="456"/>
      <c r="AD324" s="456"/>
      <c r="AE324" s="457"/>
      <c r="AF324" s="459"/>
      <c r="AG324" s="455"/>
      <c r="AH324" s="455"/>
      <c r="AI324" s="459"/>
      <c r="AJ324" s="455"/>
      <c r="AK324" s="455"/>
      <c r="AL324" s="455"/>
      <c r="AM324" s="454"/>
      <c r="AN324" s="460"/>
      <c r="AO324" s="461"/>
      <c r="AP324" s="461"/>
      <c r="AQ324" s="462"/>
      <c r="AR324" s="463">
        <f t="shared" si="10"/>
        <v>0</v>
      </c>
      <c r="AS324" s="584"/>
    </row>
    <row r="325" spans="1:45" ht="12.75">
      <c r="A325" s="581"/>
      <c r="B325" s="582"/>
      <c r="C325" s="583"/>
      <c r="D325" s="565" t="s">
        <v>387</v>
      </c>
      <c r="E325" s="410"/>
      <c r="F325" s="483"/>
      <c r="G325" s="483"/>
      <c r="H325" s="484"/>
      <c r="I325" s="485"/>
      <c r="J325" s="486"/>
      <c r="K325" s="486"/>
      <c r="L325" s="486"/>
      <c r="M325" s="486"/>
      <c r="N325" s="487"/>
      <c r="O325" s="486"/>
      <c r="P325" s="488"/>
      <c r="Q325" s="489"/>
      <c r="R325" s="490"/>
      <c r="S325" s="486"/>
      <c r="T325" s="488"/>
      <c r="U325" s="488"/>
      <c r="V325" s="489"/>
      <c r="W325" s="487"/>
      <c r="X325" s="490"/>
      <c r="Y325" s="486"/>
      <c r="Z325" s="486"/>
      <c r="AA325" s="486"/>
      <c r="AB325" s="487"/>
      <c r="AC325" s="488"/>
      <c r="AD325" s="488"/>
      <c r="AE325" s="489"/>
      <c r="AF325" s="485"/>
      <c r="AG325" s="486"/>
      <c r="AH325" s="486"/>
      <c r="AI325" s="485"/>
      <c r="AJ325" s="486"/>
      <c r="AK325" s="486"/>
      <c r="AL325" s="486"/>
      <c r="AM325" s="487"/>
      <c r="AN325" s="491"/>
      <c r="AO325" s="492"/>
      <c r="AP325" s="492"/>
      <c r="AQ325" s="493"/>
      <c r="AR325" s="494"/>
      <c r="AS325" s="584"/>
    </row>
    <row r="326" spans="1:45" ht="12.75">
      <c r="A326" s="581"/>
      <c r="B326" s="582"/>
      <c r="C326" s="583"/>
      <c r="D326" s="465" t="s">
        <v>388</v>
      </c>
      <c r="E326" s="410"/>
      <c r="F326" s="482">
        <v>40504</v>
      </c>
      <c r="G326" s="482">
        <v>40518</v>
      </c>
      <c r="H326" s="453">
        <v>2</v>
      </c>
      <c r="I326" s="459">
        <v>12</v>
      </c>
      <c r="J326" s="455"/>
      <c r="K326" s="455"/>
      <c r="L326" s="455"/>
      <c r="M326" s="455"/>
      <c r="N326" s="454"/>
      <c r="O326" s="455"/>
      <c r="P326" s="456"/>
      <c r="Q326" s="457"/>
      <c r="R326" s="458"/>
      <c r="S326" s="455"/>
      <c r="T326" s="456"/>
      <c r="U326" s="456"/>
      <c r="V326" s="457"/>
      <c r="W326" s="454"/>
      <c r="X326" s="458"/>
      <c r="Y326" s="455"/>
      <c r="Z326" s="455"/>
      <c r="AA326" s="455"/>
      <c r="AB326" s="454"/>
      <c r="AC326" s="456"/>
      <c r="AD326" s="456"/>
      <c r="AE326" s="457"/>
      <c r="AF326" s="459"/>
      <c r="AG326" s="455"/>
      <c r="AH326" s="455"/>
      <c r="AI326" s="459"/>
      <c r="AJ326" s="455"/>
      <c r="AK326" s="455"/>
      <c r="AL326" s="455"/>
      <c r="AM326" s="454"/>
      <c r="AN326" s="460"/>
      <c r="AO326" s="461"/>
      <c r="AP326" s="461"/>
      <c r="AQ326" s="462"/>
      <c r="AR326" s="463">
        <f>SUM(AN326:AQ326)</f>
        <v>0</v>
      </c>
      <c r="AS326" s="584"/>
    </row>
    <row r="327" spans="1:45" ht="12.75">
      <c r="A327" s="581"/>
      <c r="B327" s="582"/>
      <c r="C327" s="583"/>
      <c r="D327" s="465" t="s">
        <v>248</v>
      </c>
      <c r="E327" s="410"/>
      <c r="F327" s="482">
        <v>40518</v>
      </c>
      <c r="G327" s="482">
        <v>40525</v>
      </c>
      <c r="H327" s="453">
        <v>1</v>
      </c>
      <c r="I327" s="459">
        <v>8</v>
      </c>
      <c r="J327" s="455"/>
      <c r="K327" s="455"/>
      <c r="L327" s="455"/>
      <c r="M327" s="455"/>
      <c r="N327" s="454"/>
      <c r="O327" s="455"/>
      <c r="P327" s="456"/>
      <c r="Q327" s="457"/>
      <c r="R327" s="458"/>
      <c r="S327" s="455"/>
      <c r="T327" s="456"/>
      <c r="U327" s="456"/>
      <c r="V327" s="457"/>
      <c r="W327" s="454"/>
      <c r="X327" s="458"/>
      <c r="Y327" s="455"/>
      <c r="Z327" s="455"/>
      <c r="AA327" s="455"/>
      <c r="AB327" s="454"/>
      <c r="AC327" s="456"/>
      <c r="AD327" s="456"/>
      <c r="AE327" s="457"/>
      <c r="AF327" s="459"/>
      <c r="AG327" s="455"/>
      <c r="AH327" s="455"/>
      <c r="AI327" s="459"/>
      <c r="AJ327" s="455"/>
      <c r="AK327" s="455"/>
      <c r="AL327" s="455"/>
      <c r="AM327" s="454"/>
      <c r="AN327" s="460"/>
      <c r="AO327" s="461"/>
      <c r="AP327" s="461"/>
      <c r="AQ327" s="462"/>
      <c r="AR327" s="463"/>
      <c r="AS327" s="584"/>
    </row>
    <row r="328" spans="1:45" ht="12.75">
      <c r="A328" s="581"/>
      <c r="B328" s="582"/>
      <c r="C328" s="583"/>
      <c r="D328" s="465" t="s">
        <v>389</v>
      </c>
      <c r="E328" s="410"/>
      <c r="F328" s="482">
        <v>40525</v>
      </c>
      <c r="G328" s="482">
        <v>40560</v>
      </c>
      <c r="H328" s="453">
        <v>5</v>
      </c>
      <c r="I328" s="459"/>
      <c r="J328" s="455"/>
      <c r="K328" s="455"/>
      <c r="L328" s="455"/>
      <c r="M328" s="455"/>
      <c r="N328" s="454"/>
      <c r="O328" s="455"/>
      <c r="P328" s="456"/>
      <c r="Q328" s="457"/>
      <c r="R328" s="458"/>
      <c r="S328" s="455"/>
      <c r="T328" s="456"/>
      <c r="U328" s="456"/>
      <c r="V328" s="457"/>
      <c r="W328" s="454"/>
      <c r="X328" s="458"/>
      <c r="Y328" s="455"/>
      <c r="Z328" s="455"/>
      <c r="AA328" s="455"/>
      <c r="AB328" s="454"/>
      <c r="AC328" s="456"/>
      <c r="AD328" s="456"/>
      <c r="AE328" s="457"/>
      <c r="AF328" s="459"/>
      <c r="AG328" s="455"/>
      <c r="AH328" s="455"/>
      <c r="AI328" s="459"/>
      <c r="AJ328" s="455"/>
      <c r="AK328" s="455"/>
      <c r="AL328" s="455"/>
      <c r="AM328" s="454"/>
      <c r="AN328" s="460"/>
      <c r="AO328" s="461"/>
      <c r="AP328" s="461"/>
      <c r="AQ328" s="462"/>
      <c r="AR328" s="463"/>
      <c r="AS328" s="584"/>
    </row>
    <row r="329" spans="1:45" ht="12.75">
      <c r="A329" s="581"/>
      <c r="B329" s="582"/>
      <c r="C329" s="583"/>
      <c r="D329" s="465" t="s">
        <v>390</v>
      </c>
      <c r="E329" s="410"/>
      <c r="F329" s="482">
        <v>40560</v>
      </c>
      <c r="G329" s="482">
        <v>40658</v>
      </c>
      <c r="H329" s="453">
        <v>14</v>
      </c>
      <c r="I329" s="459">
        <v>16</v>
      </c>
      <c r="J329" s="455"/>
      <c r="K329" s="455"/>
      <c r="L329" s="455"/>
      <c r="M329" s="455"/>
      <c r="N329" s="454"/>
      <c r="O329" s="455"/>
      <c r="P329" s="456"/>
      <c r="Q329" s="457"/>
      <c r="R329" s="458"/>
      <c r="S329" s="455"/>
      <c r="T329" s="456"/>
      <c r="U329" s="456"/>
      <c r="V329" s="457"/>
      <c r="W329" s="454"/>
      <c r="X329" s="458"/>
      <c r="Y329" s="455"/>
      <c r="Z329" s="455"/>
      <c r="AA329" s="455"/>
      <c r="AB329" s="454"/>
      <c r="AC329" s="456"/>
      <c r="AD329" s="456"/>
      <c r="AE329" s="457"/>
      <c r="AF329" s="459"/>
      <c r="AG329" s="455"/>
      <c r="AH329" s="455"/>
      <c r="AI329" s="459"/>
      <c r="AJ329" s="455"/>
      <c r="AK329" s="455"/>
      <c r="AL329" s="455"/>
      <c r="AM329" s="454"/>
      <c r="AN329" s="460"/>
      <c r="AO329" s="461">
        <v>105.6</v>
      </c>
      <c r="AP329" s="461"/>
      <c r="AQ329" s="462"/>
      <c r="AR329" s="463">
        <f>SUM(AN329:AQ329)</f>
        <v>105.6</v>
      </c>
      <c r="AS329" s="584"/>
    </row>
    <row r="330" spans="1:45" ht="12.75">
      <c r="A330" s="581"/>
      <c r="B330" s="582"/>
      <c r="C330" s="583"/>
      <c r="D330" s="567" t="s">
        <v>373</v>
      </c>
      <c r="E330" s="410"/>
      <c r="F330" s="482"/>
      <c r="G330" s="482"/>
      <c r="H330" s="453"/>
      <c r="I330" s="459"/>
      <c r="J330" s="455"/>
      <c r="K330" s="455"/>
      <c r="L330" s="455"/>
      <c r="M330" s="455"/>
      <c r="N330" s="454"/>
      <c r="O330" s="455"/>
      <c r="P330" s="456"/>
      <c r="Q330" s="457"/>
      <c r="R330" s="458"/>
      <c r="S330" s="455"/>
      <c r="T330" s="456"/>
      <c r="U330" s="456"/>
      <c r="V330" s="457"/>
      <c r="W330" s="454"/>
      <c r="X330" s="458"/>
      <c r="Y330" s="455"/>
      <c r="Z330" s="455"/>
      <c r="AA330" s="455"/>
      <c r="AB330" s="454"/>
      <c r="AC330" s="456"/>
      <c r="AD330" s="456"/>
      <c r="AE330" s="457"/>
      <c r="AF330" s="459"/>
      <c r="AG330" s="455"/>
      <c r="AH330" s="455"/>
      <c r="AI330" s="459"/>
      <c r="AJ330" s="455"/>
      <c r="AK330" s="455"/>
      <c r="AL330" s="455"/>
      <c r="AM330" s="454"/>
      <c r="AN330" s="460"/>
      <c r="AO330" s="461"/>
      <c r="AP330" s="461"/>
      <c r="AQ330" s="462"/>
      <c r="AR330" s="463"/>
      <c r="AS330" s="584"/>
    </row>
    <row r="331" spans="1:45" ht="12.75">
      <c r="A331" s="581"/>
      <c r="B331" s="582"/>
      <c r="C331" s="583"/>
      <c r="D331" s="468" t="s">
        <v>392</v>
      </c>
      <c r="E331" s="410"/>
      <c r="F331" s="482"/>
      <c r="G331" s="482"/>
      <c r="H331" s="453"/>
      <c r="I331" s="459"/>
      <c r="J331" s="455"/>
      <c r="K331" s="455"/>
      <c r="L331" s="455"/>
      <c r="M331" s="455"/>
      <c r="N331" s="454"/>
      <c r="O331" s="455"/>
      <c r="P331" s="456"/>
      <c r="Q331" s="457"/>
      <c r="R331" s="458"/>
      <c r="S331" s="455"/>
      <c r="T331" s="456"/>
      <c r="U331" s="456"/>
      <c r="V331" s="457"/>
      <c r="W331" s="454"/>
      <c r="X331" s="458"/>
      <c r="Y331" s="455"/>
      <c r="Z331" s="455"/>
      <c r="AA331" s="455"/>
      <c r="AB331" s="454"/>
      <c r="AC331" s="456"/>
      <c r="AD331" s="456"/>
      <c r="AE331" s="457"/>
      <c r="AF331" s="459">
        <v>8</v>
      </c>
      <c r="AG331" s="455"/>
      <c r="AH331" s="455"/>
      <c r="AI331" s="459"/>
      <c r="AJ331" s="455"/>
      <c r="AK331" s="455"/>
      <c r="AL331" s="455"/>
      <c r="AM331" s="454"/>
      <c r="AN331" s="460"/>
      <c r="AO331" s="461"/>
      <c r="AP331" s="461"/>
      <c r="AQ331" s="462"/>
      <c r="AR331" s="463">
        <f aca="true" t="shared" si="11" ref="AR331:AR340">SUM(AN331:AQ331)</f>
        <v>0</v>
      </c>
      <c r="AS331" s="584"/>
    </row>
    <row r="332" spans="1:45" ht="12.75">
      <c r="A332" s="581"/>
      <c r="B332" s="582"/>
      <c r="C332" s="583"/>
      <c r="D332" s="465" t="s">
        <v>391</v>
      </c>
      <c r="E332" s="410"/>
      <c r="F332" s="482">
        <v>40490</v>
      </c>
      <c r="G332" s="482">
        <v>40497</v>
      </c>
      <c r="H332" s="453">
        <v>1</v>
      </c>
      <c r="I332" s="459"/>
      <c r="J332" s="455"/>
      <c r="K332" s="455"/>
      <c r="L332" s="455"/>
      <c r="M332" s="455"/>
      <c r="N332" s="454"/>
      <c r="O332" s="455"/>
      <c r="P332" s="456"/>
      <c r="Q332" s="457"/>
      <c r="R332" s="458"/>
      <c r="S332" s="455"/>
      <c r="T332" s="456"/>
      <c r="U332" s="456"/>
      <c r="V332" s="457"/>
      <c r="W332" s="454"/>
      <c r="X332" s="458"/>
      <c r="Y332" s="455"/>
      <c r="Z332" s="455"/>
      <c r="AA332" s="455"/>
      <c r="AB332" s="454"/>
      <c r="AC332" s="456"/>
      <c r="AD332" s="456"/>
      <c r="AE332" s="457"/>
      <c r="AF332" s="459">
        <v>8</v>
      </c>
      <c r="AG332" s="455"/>
      <c r="AH332" s="455"/>
      <c r="AI332" s="459"/>
      <c r="AJ332" s="455"/>
      <c r="AK332" s="455"/>
      <c r="AL332" s="455"/>
      <c r="AM332" s="454"/>
      <c r="AN332" s="460"/>
      <c r="AO332" s="461"/>
      <c r="AP332" s="461"/>
      <c r="AQ332" s="462"/>
      <c r="AR332" s="463"/>
      <c r="AS332" s="584"/>
    </row>
    <row r="333" spans="1:45" ht="12.75">
      <c r="A333" s="581"/>
      <c r="B333" s="582"/>
      <c r="C333" s="583"/>
      <c r="D333" s="465" t="s">
        <v>392</v>
      </c>
      <c r="E333" s="410"/>
      <c r="F333" s="482">
        <v>40497</v>
      </c>
      <c r="G333" s="482">
        <v>40553</v>
      </c>
      <c r="H333" s="453">
        <v>10</v>
      </c>
      <c r="I333" s="459"/>
      <c r="J333" s="455"/>
      <c r="K333" s="455"/>
      <c r="L333" s="455"/>
      <c r="M333" s="455"/>
      <c r="N333" s="454"/>
      <c r="O333" s="455"/>
      <c r="P333" s="456"/>
      <c r="Q333" s="457"/>
      <c r="R333" s="458"/>
      <c r="S333" s="455"/>
      <c r="T333" s="456"/>
      <c r="U333" s="456"/>
      <c r="V333" s="457"/>
      <c r="W333" s="454"/>
      <c r="X333" s="458"/>
      <c r="Y333" s="455"/>
      <c r="Z333" s="455"/>
      <c r="AA333" s="455"/>
      <c r="AB333" s="454"/>
      <c r="AC333" s="456"/>
      <c r="AD333" s="456"/>
      <c r="AE333" s="457"/>
      <c r="AF333" s="459"/>
      <c r="AG333" s="455"/>
      <c r="AH333" s="455"/>
      <c r="AI333" s="459"/>
      <c r="AJ333" s="455"/>
      <c r="AK333" s="455"/>
      <c r="AL333" s="455"/>
      <c r="AM333" s="454"/>
      <c r="AN333" s="460">
        <v>20</v>
      </c>
      <c r="AO333" s="461"/>
      <c r="AP333" s="461"/>
      <c r="AQ333" s="462"/>
      <c r="AR333" s="463"/>
      <c r="AS333" s="584"/>
    </row>
    <row r="334" spans="1:45" ht="12.75">
      <c r="A334" s="581"/>
      <c r="B334" s="582"/>
      <c r="C334" s="583"/>
      <c r="D334" s="468"/>
      <c r="E334" s="410"/>
      <c r="F334" s="482"/>
      <c r="G334" s="482"/>
      <c r="H334" s="453"/>
      <c r="I334" s="459"/>
      <c r="J334" s="455"/>
      <c r="K334" s="455"/>
      <c r="L334" s="455"/>
      <c r="M334" s="455"/>
      <c r="N334" s="454"/>
      <c r="O334" s="455"/>
      <c r="P334" s="456"/>
      <c r="Q334" s="457"/>
      <c r="R334" s="458"/>
      <c r="S334" s="455"/>
      <c r="T334" s="456"/>
      <c r="U334" s="456"/>
      <c r="V334" s="457"/>
      <c r="W334" s="454"/>
      <c r="X334" s="458"/>
      <c r="Y334" s="455"/>
      <c r="Z334" s="455"/>
      <c r="AA334" s="455"/>
      <c r="AB334" s="454"/>
      <c r="AC334" s="456"/>
      <c r="AD334" s="456"/>
      <c r="AE334" s="457"/>
      <c r="AF334" s="459"/>
      <c r="AG334" s="455"/>
      <c r="AH334" s="455"/>
      <c r="AI334" s="459"/>
      <c r="AJ334" s="455"/>
      <c r="AK334" s="455"/>
      <c r="AL334" s="455"/>
      <c r="AM334" s="454"/>
      <c r="AN334" s="460"/>
      <c r="AO334" s="461"/>
      <c r="AP334" s="461"/>
      <c r="AQ334" s="462"/>
      <c r="AR334" s="463">
        <f t="shared" si="11"/>
        <v>0</v>
      </c>
      <c r="AS334" s="584"/>
    </row>
    <row r="335" spans="1:45" ht="12.75">
      <c r="A335" s="581"/>
      <c r="B335" s="582"/>
      <c r="C335" s="583"/>
      <c r="D335" s="567" t="s">
        <v>410</v>
      </c>
      <c r="E335" s="410"/>
      <c r="F335" s="482"/>
      <c r="G335" s="482"/>
      <c r="H335" s="453"/>
      <c r="I335" s="459"/>
      <c r="J335" s="455"/>
      <c r="K335" s="455"/>
      <c r="L335" s="455"/>
      <c r="M335" s="455"/>
      <c r="N335" s="454"/>
      <c r="O335" s="455"/>
      <c r="P335" s="456"/>
      <c r="Q335" s="457"/>
      <c r="R335" s="458"/>
      <c r="S335" s="455"/>
      <c r="T335" s="456"/>
      <c r="U335" s="456"/>
      <c r="V335" s="457"/>
      <c r="W335" s="454"/>
      <c r="X335" s="458"/>
      <c r="Y335" s="455"/>
      <c r="Z335" s="455"/>
      <c r="AA335" s="455"/>
      <c r="AB335" s="454"/>
      <c r="AC335" s="456"/>
      <c r="AD335" s="456"/>
      <c r="AE335" s="457"/>
      <c r="AF335" s="459"/>
      <c r="AG335" s="455"/>
      <c r="AH335" s="455"/>
      <c r="AI335" s="459"/>
      <c r="AJ335" s="455"/>
      <c r="AK335" s="455"/>
      <c r="AL335" s="455"/>
      <c r="AM335" s="454"/>
      <c r="AN335" s="460"/>
      <c r="AO335" s="461"/>
      <c r="AP335" s="461"/>
      <c r="AQ335" s="462"/>
      <c r="AR335" s="463"/>
      <c r="AS335" s="584"/>
    </row>
    <row r="336" spans="1:45" ht="12.75">
      <c r="A336" s="581"/>
      <c r="B336" s="582"/>
      <c r="C336" s="583"/>
      <c r="D336" s="465" t="s">
        <v>399</v>
      </c>
      <c r="E336" s="410"/>
      <c r="F336" s="482">
        <v>40595</v>
      </c>
      <c r="G336" s="482">
        <v>40616</v>
      </c>
      <c r="H336" s="453">
        <v>3</v>
      </c>
      <c r="I336" s="459">
        <v>40</v>
      </c>
      <c r="J336" s="455"/>
      <c r="K336" s="455"/>
      <c r="L336" s="455"/>
      <c r="M336" s="455"/>
      <c r="N336" s="454"/>
      <c r="O336" s="455"/>
      <c r="P336" s="456"/>
      <c r="Q336" s="457"/>
      <c r="R336" s="458"/>
      <c r="S336" s="455"/>
      <c r="T336" s="456"/>
      <c r="U336" s="456"/>
      <c r="V336" s="457"/>
      <c r="W336" s="454"/>
      <c r="X336" s="458"/>
      <c r="Y336" s="455"/>
      <c r="Z336" s="455"/>
      <c r="AA336" s="455"/>
      <c r="AB336" s="454"/>
      <c r="AC336" s="456"/>
      <c r="AD336" s="456"/>
      <c r="AE336" s="457"/>
      <c r="AF336" s="459"/>
      <c r="AG336" s="455"/>
      <c r="AH336" s="455"/>
      <c r="AI336" s="459"/>
      <c r="AJ336" s="455"/>
      <c r="AK336" s="455"/>
      <c r="AL336" s="455"/>
      <c r="AM336" s="454"/>
      <c r="AN336" s="460"/>
      <c r="AO336" s="461"/>
      <c r="AP336" s="461"/>
      <c r="AQ336" s="462"/>
      <c r="AR336" s="463">
        <f t="shared" si="11"/>
        <v>0</v>
      </c>
      <c r="AS336" s="584"/>
    </row>
    <row r="337" spans="1:45" ht="12.75">
      <c r="A337" s="581"/>
      <c r="B337" s="582"/>
      <c r="C337" s="583"/>
      <c r="D337" s="465" t="s">
        <v>248</v>
      </c>
      <c r="E337" s="410"/>
      <c r="F337" s="482">
        <v>40616</v>
      </c>
      <c r="G337" s="482">
        <v>40623</v>
      </c>
      <c r="H337" s="453">
        <v>1</v>
      </c>
      <c r="I337" s="459">
        <v>8</v>
      </c>
      <c r="J337" s="455"/>
      <c r="K337" s="455"/>
      <c r="L337" s="455"/>
      <c r="M337" s="455"/>
      <c r="N337" s="454"/>
      <c r="O337" s="455"/>
      <c r="P337" s="456"/>
      <c r="Q337" s="457"/>
      <c r="R337" s="458"/>
      <c r="S337" s="455"/>
      <c r="T337" s="456"/>
      <c r="U337" s="456"/>
      <c r="V337" s="457"/>
      <c r="W337" s="454"/>
      <c r="X337" s="458"/>
      <c r="Y337" s="455"/>
      <c r="Z337" s="455"/>
      <c r="AA337" s="455"/>
      <c r="AB337" s="454"/>
      <c r="AC337" s="456"/>
      <c r="AD337" s="456"/>
      <c r="AE337" s="457"/>
      <c r="AF337" s="459"/>
      <c r="AG337" s="455"/>
      <c r="AH337" s="455"/>
      <c r="AI337" s="459"/>
      <c r="AJ337" s="455"/>
      <c r="AK337" s="455"/>
      <c r="AL337" s="455"/>
      <c r="AM337" s="454"/>
      <c r="AN337" s="460"/>
      <c r="AO337" s="461"/>
      <c r="AP337" s="461"/>
      <c r="AQ337" s="462"/>
      <c r="AR337" s="463">
        <f t="shared" si="11"/>
        <v>0</v>
      </c>
      <c r="AS337" s="584"/>
    </row>
    <row r="338" spans="1:45" ht="12.75">
      <c r="A338" s="581"/>
      <c r="B338" s="582"/>
      <c r="C338" s="583"/>
      <c r="D338" s="468" t="s">
        <v>411</v>
      </c>
      <c r="E338" s="410"/>
      <c r="F338" s="482">
        <v>40623</v>
      </c>
      <c r="G338" s="482">
        <v>40665</v>
      </c>
      <c r="H338" s="453">
        <v>6</v>
      </c>
      <c r="I338" s="459"/>
      <c r="J338" s="455"/>
      <c r="K338" s="455"/>
      <c r="L338" s="455"/>
      <c r="M338" s="455"/>
      <c r="N338" s="454"/>
      <c r="O338" s="455"/>
      <c r="P338" s="456"/>
      <c r="Q338" s="457"/>
      <c r="R338" s="458"/>
      <c r="S338" s="455"/>
      <c r="T338" s="456"/>
      <c r="U338" s="456"/>
      <c r="V338" s="457"/>
      <c r="W338" s="454"/>
      <c r="X338" s="458"/>
      <c r="Y338" s="455"/>
      <c r="Z338" s="455"/>
      <c r="AA338" s="455"/>
      <c r="AB338" s="454"/>
      <c r="AC338" s="456"/>
      <c r="AD338" s="456"/>
      <c r="AE338" s="457"/>
      <c r="AF338" s="459"/>
      <c r="AG338" s="455"/>
      <c r="AH338" s="455"/>
      <c r="AI338" s="459"/>
      <c r="AJ338" s="455"/>
      <c r="AK338" s="455"/>
      <c r="AL338" s="455"/>
      <c r="AM338" s="454"/>
      <c r="AN338" s="460"/>
      <c r="AO338" s="461"/>
      <c r="AP338" s="461"/>
      <c r="AQ338" s="462"/>
      <c r="AR338" s="463"/>
      <c r="AS338" s="584"/>
    </row>
    <row r="339" spans="1:45" ht="12.75">
      <c r="A339" s="581"/>
      <c r="B339" s="582"/>
      <c r="C339" s="583"/>
      <c r="D339" s="468" t="s">
        <v>412</v>
      </c>
      <c r="E339" s="410"/>
      <c r="F339" s="482">
        <v>40665</v>
      </c>
      <c r="G339" s="482">
        <v>40945</v>
      </c>
      <c r="H339" s="453">
        <v>40</v>
      </c>
      <c r="I339" s="459">
        <v>200</v>
      </c>
      <c r="J339" s="455"/>
      <c r="K339" s="455"/>
      <c r="L339" s="455"/>
      <c r="M339" s="455"/>
      <c r="N339" s="454"/>
      <c r="O339" s="455"/>
      <c r="P339" s="456"/>
      <c r="Q339" s="457"/>
      <c r="R339" s="458"/>
      <c r="S339" s="455"/>
      <c r="T339" s="456"/>
      <c r="U339" s="456"/>
      <c r="V339" s="457"/>
      <c r="W339" s="454"/>
      <c r="X339" s="458"/>
      <c r="Y339" s="455"/>
      <c r="Z339" s="455"/>
      <c r="AA339" s="455"/>
      <c r="AB339" s="454"/>
      <c r="AC339" s="456"/>
      <c r="AD339" s="456"/>
      <c r="AE339" s="457"/>
      <c r="AF339" s="459">
        <v>120</v>
      </c>
      <c r="AG339" s="455"/>
      <c r="AH339" s="455"/>
      <c r="AI339" s="459"/>
      <c r="AJ339" s="455"/>
      <c r="AK339" s="455"/>
      <c r="AL339" s="455"/>
      <c r="AM339" s="454"/>
      <c r="AN339" s="460"/>
      <c r="AO339" s="461">
        <v>180</v>
      </c>
      <c r="AP339" s="461"/>
      <c r="AQ339" s="462"/>
      <c r="AR339" s="463">
        <f t="shared" si="11"/>
        <v>180</v>
      </c>
      <c r="AS339" s="584"/>
    </row>
    <row r="340" spans="1:45" ht="13.5" thickBot="1">
      <c r="A340" s="599"/>
      <c r="B340" s="600"/>
      <c r="C340" s="601"/>
      <c r="D340" s="468"/>
      <c r="E340" s="551"/>
      <c r="F340" s="482"/>
      <c r="G340" s="482"/>
      <c r="H340" s="453"/>
      <c r="I340" s="459"/>
      <c r="J340" s="455"/>
      <c r="K340" s="455"/>
      <c r="L340" s="455"/>
      <c r="M340" s="455"/>
      <c r="N340" s="454"/>
      <c r="O340" s="455"/>
      <c r="P340" s="456"/>
      <c r="Q340" s="457"/>
      <c r="R340" s="458"/>
      <c r="S340" s="455"/>
      <c r="T340" s="456"/>
      <c r="U340" s="456"/>
      <c r="V340" s="457"/>
      <c r="W340" s="454"/>
      <c r="X340" s="458"/>
      <c r="Y340" s="455"/>
      <c r="Z340" s="455"/>
      <c r="AA340" s="455"/>
      <c r="AB340" s="454"/>
      <c r="AC340" s="456"/>
      <c r="AD340" s="456"/>
      <c r="AE340" s="457"/>
      <c r="AF340" s="459"/>
      <c r="AG340" s="455"/>
      <c r="AH340" s="455"/>
      <c r="AI340" s="459"/>
      <c r="AJ340" s="455"/>
      <c r="AK340" s="455"/>
      <c r="AL340" s="455"/>
      <c r="AM340" s="454"/>
      <c r="AN340" s="460"/>
      <c r="AO340" s="461"/>
      <c r="AP340" s="461"/>
      <c r="AQ340" s="462"/>
      <c r="AR340" s="463">
        <f t="shared" si="11"/>
        <v>0</v>
      </c>
      <c r="AS340" s="552"/>
    </row>
    <row r="341" spans="1:44" ht="12.75">
      <c r="A341" s="469">
        <v>1170</v>
      </c>
      <c r="B341" s="469" t="s">
        <v>222</v>
      </c>
      <c r="C341" s="469">
        <v>1307</v>
      </c>
      <c r="D341" s="436" t="s">
        <v>413</v>
      </c>
      <c r="E341" s="514" t="s">
        <v>272</v>
      </c>
      <c r="F341" s="437"/>
      <c r="G341" s="437"/>
      <c r="H341" s="438"/>
      <c r="I341" s="439"/>
      <c r="J341" s="440"/>
      <c r="K341" s="440"/>
      <c r="L341" s="440"/>
      <c r="M341" s="440"/>
      <c r="N341" s="441"/>
      <c r="O341" s="440"/>
      <c r="P341" s="442"/>
      <c r="Q341" s="443"/>
      <c r="R341" s="444"/>
      <c r="S341" s="440"/>
      <c r="T341" s="442"/>
      <c r="U341" s="442"/>
      <c r="V341" s="443"/>
      <c r="W341" s="441"/>
      <c r="X341" s="444"/>
      <c r="Y341" s="440"/>
      <c r="Z341" s="440"/>
      <c r="AA341" s="440"/>
      <c r="AB341" s="441"/>
      <c r="AC341" s="442"/>
      <c r="AD341" s="442"/>
      <c r="AE341" s="443"/>
      <c r="AF341" s="439"/>
      <c r="AG341" s="440"/>
      <c r="AH341" s="440"/>
      <c r="AI341" s="439"/>
      <c r="AJ341" s="440"/>
      <c r="AK341" s="440"/>
      <c r="AL341" s="440"/>
      <c r="AM341" s="441"/>
      <c r="AN341" s="445"/>
      <c r="AO341" s="446"/>
      <c r="AP341" s="446"/>
      <c r="AQ341" s="447"/>
      <c r="AR341" s="448"/>
    </row>
    <row r="342" spans="1:45" ht="12.75">
      <c r="A342" s="526"/>
      <c r="B342" s="527"/>
      <c r="C342" s="528"/>
      <c r="D342" s="544" t="s">
        <v>414</v>
      </c>
      <c r="E342" s="579"/>
      <c r="F342" s="602"/>
      <c r="G342" s="602"/>
      <c r="H342" s="603"/>
      <c r="I342" s="531"/>
      <c r="J342" s="532"/>
      <c r="K342" s="532"/>
      <c r="L342" s="532"/>
      <c r="M342" s="532"/>
      <c r="N342" s="533"/>
      <c r="O342" s="532"/>
      <c r="P342" s="534"/>
      <c r="Q342" s="535"/>
      <c r="R342" s="536"/>
      <c r="S342" s="532"/>
      <c r="T342" s="534"/>
      <c r="U342" s="534"/>
      <c r="V342" s="535"/>
      <c r="W342" s="533"/>
      <c r="X342" s="536"/>
      <c r="Y342" s="532"/>
      <c r="Z342" s="532"/>
      <c r="AA342" s="532"/>
      <c r="AB342" s="533"/>
      <c r="AC342" s="534"/>
      <c r="AD342" s="534"/>
      <c r="AE342" s="535"/>
      <c r="AF342" s="531"/>
      <c r="AG342" s="532"/>
      <c r="AH342" s="532"/>
      <c r="AI342" s="531"/>
      <c r="AJ342" s="532"/>
      <c r="AK342" s="532"/>
      <c r="AL342" s="532"/>
      <c r="AM342" s="533"/>
      <c r="AN342" s="537"/>
      <c r="AO342" s="538"/>
      <c r="AP342" s="538"/>
      <c r="AQ342" s="539"/>
      <c r="AR342" s="547"/>
      <c r="AS342" s="5"/>
    </row>
    <row r="343" spans="1:44" ht="12.75">
      <c r="A343" s="449"/>
      <c r="B343" s="470"/>
      <c r="C343" s="471"/>
      <c r="D343" s="451" t="s">
        <v>225</v>
      </c>
      <c r="E343" s="425"/>
      <c r="F343" s="452"/>
      <c r="G343" s="452"/>
      <c r="H343" s="472"/>
      <c r="I343" s="473"/>
      <c r="J343" s="474"/>
      <c r="K343" s="474"/>
      <c r="L343" s="474"/>
      <c r="M343" s="474"/>
      <c r="N343" s="475"/>
      <c r="O343" s="474"/>
      <c r="P343" s="476"/>
      <c r="Q343" s="477"/>
      <c r="R343" s="478"/>
      <c r="S343" s="474"/>
      <c r="T343" s="476"/>
      <c r="U343" s="476"/>
      <c r="V343" s="477"/>
      <c r="W343" s="475"/>
      <c r="X343" s="478"/>
      <c r="Y343" s="474"/>
      <c r="Z343" s="474"/>
      <c r="AA343" s="474"/>
      <c r="AB343" s="475"/>
      <c r="AC343" s="476"/>
      <c r="AD343" s="476"/>
      <c r="AE343" s="477"/>
      <c r="AF343" s="473"/>
      <c r="AG343" s="474"/>
      <c r="AH343" s="474"/>
      <c r="AI343" s="473"/>
      <c r="AJ343" s="474"/>
      <c r="AK343" s="474"/>
      <c r="AL343" s="474"/>
      <c r="AM343" s="475"/>
      <c r="AN343" s="479"/>
      <c r="AO343" s="480"/>
      <c r="AP343" s="480"/>
      <c r="AQ343" s="481"/>
      <c r="AR343" s="463">
        <f>SUM(AN343:AQ343)</f>
        <v>0</v>
      </c>
    </row>
    <row r="344" spans="1:44" ht="12.75">
      <c r="A344" s="449"/>
      <c r="B344" s="470"/>
      <c r="C344" s="471"/>
      <c r="D344" s="468" t="s">
        <v>415</v>
      </c>
      <c r="E344" s="425"/>
      <c r="F344" s="452">
        <v>40087</v>
      </c>
      <c r="G344" s="452">
        <v>40330</v>
      </c>
      <c r="H344" s="453"/>
      <c r="I344" s="459">
        <v>40</v>
      </c>
      <c r="J344" s="455"/>
      <c r="K344" s="455"/>
      <c r="L344" s="455"/>
      <c r="M344" s="455"/>
      <c r="N344" s="454"/>
      <c r="O344" s="455"/>
      <c r="P344" s="456"/>
      <c r="Q344" s="457"/>
      <c r="R344" s="458"/>
      <c r="S344" s="455"/>
      <c r="T344" s="456"/>
      <c r="U344" s="456"/>
      <c r="V344" s="457"/>
      <c r="W344" s="454"/>
      <c r="X344" s="458"/>
      <c r="Y344" s="455">
        <v>300</v>
      </c>
      <c r="Z344" s="455"/>
      <c r="AA344" s="455"/>
      <c r="AB344" s="454"/>
      <c r="AC344" s="456"/>
      <c r="AD344" s="456"/>
      <c r="AE344" s="457"/>
      <c r="AF344" s="459"/>
      <c r="AG344" s="455"/>
      <c r="AH344" s="455"/>
      <c r="AI344" s="459"/>
      <c r="AJ344" s="455"/>
      <c r="AK344" s="455"/>
      <c r="AL344" s="455"/>
      <c r="AM344" s="454"/>
      <c r="AN344" s="460"/>
      <c r="AO344" s="461"/>
      <c r="AP344" s="461"/>
      <c r="AQ344" s="462"/>
      <c r="AR344" s="463">
        <f>SUM(AN344:AQ344)</f>
        <v>0</v>
      </c>
    </row>
    <row r="345" spans="1:44" ht="12.75">
      <c r="A345" s="449"/>
      <c r="B345" s="470"/>
      <c r="C345" s="471"/>
      <c r="D345" s="604" t="s">
        <v>416</v>
      </c>
      <c r="E345" s="425"/>
      <c r="F345" s="452">
        <v>40087</v>
      </c>
      <c r="G345" s="452">
        <v>40330</v>
      </c>
      <c r="H345" s="453"/>
      <c r="I345" s="459"/>
      <c r="J345" s="455"/>
      <c r="K345" s="455"/>
      <c r="L345" s="455"/>
      <c r="M345" s="455"/>
      <c r="N345" s="454"/>
      <c r="O345" s="455"/>
      <c r="P345" s="456"/>
      <c r="Q345" s="457"/>
      <c r="R345" s="458"/>
      <c r="S345" s="455"/>
      <c r="T345" s="456">
        <v>40</v>
      </c>
      <c r="U345" s="456"/>
      <c r="V345" s="457"/>
      <c r="W345" s="454"/>
      <c r="X345" s="458"/>
      <c r="Y345" s="455"/>
      <c r="Z345" s="455"/>
      <c r="AA345" s="455"/>
      <c r="AB345" s="454"/>
      <c r="AC345" s="456"/>
      <c r="AD345" s="456"/>
      <c r="AE345" s="457"/>
      <c r="AF345" s="459"/>
      <c r="AG345" s="455"/>
      <c r="AH345" s="455"/>
      <c r="AI345" s="459"/>
      <c r="AJ345" s="455"/>
      <c r="AK345" s="455"/>
      <c r="AL345" s="455"/>
      <c r="AM345" s="454"/>
      <c r="AN345" s="460"/>
      <c r="AO345" s="461"/>
      <c r="AP345" s="461"/>
      <c r="AQ345" s="462"/>
      <c r="AR345" s="463">
        <f aca="true" t="shared" si="12" ref="AR345:AR353">SUM(AN345:AQ345)</f>
        <v>0</v>
      </c>
    </row>
    <row r="346" spans="1:44" ht="12.75">
      <c r="A346" s="449"/>
      <c r="B346" s="470"/>
      <c r="C346" s="471"/>
      <c r="D346" s="543" t="s">
        <v>417</v>
      </c>
      <c r="E346" s="425"/>
      <c r="F346" s="452">
        <v>40087</v>
      </c>
      <c r="G346" s="452">
        <v>40330</v>
      </c>
      <c r="H346" s="453"/>
      <c r="I346" s="459"/>
      <c r="J346" s="455"/>
      <c r="K346" s="455"/>
      <c r="L346" s="455"/>
      <c r="M346" s="455"/>
      <c r="N346" s="454"/>
      <c r="O346" s="455"/>
      <c r="P346" s="456"/>
      <c r="Q346" s="457">
        <v>20</v>
      </c>
      <c r="R346" s="458"/>
      <c r="S346" s="455"/>
      <c r="T346" s="456"/>
      <c r="U346" s="456"/>
      <c r="V346" s="457"/>
      <c r="W346" s="454"/>
      <c r="X346" s="458"/>
      <c r="Y346" s="455"/>
      <c r="Z346" s="455"/>
      <c r="AA346" s="455"/>
      <c r="AB346" s="454"/>
      <c r="AC346" s="456"/>
      <c r="AD346" s="456"/>
      <c r="AE346" s="457"/>
      <c r="AF346" s="459"/>
      <c r="AG346" s="455"/>
      <c r="AH346" s="455"/>
      <c r="AI346" s="459"/>
      <c r="AJ346" s="455"/>
      <c r="AK346" s="455"/>
      <c r="AL346" s="455"/>
      <c r="AM346" s="454"/>
      <c r="AN346" s="460"/>
      <c r="AO346" s="461"/>
      <c r="AP346" s="461"/>
      <c r="AQ346" s="462"/>
      <c r="AR346" s="463">
        <f t="shared" si="12"/>
        <v>0</v>
      </c>
    </row>
    <row r="347" spans="1:44" ht="12.75">
      <c r="A347" s="449"/>
      <c r="B347" s="470"/>
      <c r="C347" s="471"/>
      <c r="D347" s="468" t="s">
        <v>242</v>
      </c>
      <c r="E347" s="425"/>
      <c r="F347" s="482"/>
      <c r="G347" s="482"/>
      <c r="H347" s="453"/>
      <c r="I347" s="459"/>
      <c r="J347" s="455"/>
      <c r="K347" s="455"/>
      <c r="L347" s="455"/>
      <c r="M347" s="455"/>
      <c r="N347" s="454"/>
      <c r="O347" s="455"/>
      <c r="P347" s="456"/>
      <c r="Q347" s="457"/>
      <c r="R347" s="458"/>
      <c r="S347" s="455"/>
      <c r="T347" s="456"/>
      <c r="U347" s="456"/>
      <c r="V347" s="457"/>
      <c r="W347" s="454"/>
      <c r="X347" s="458"/>
      <c r="Y347" s="455"/>
      <c r="Z347" s="455"/>
      <c r="AA347" s="455"/>
      <c r="AB347" s="454"/>
      <c r="AC347" s="456"/>
      <c r="AD347" s="456"/>
      <c r="AE347" s="457"/>
      <c r="AF347" s="459"/>
      <c r="AG347" s="455"/>
      <c r="AH347" s="455"/>
      <c r="AI347" s="459"/>
      <c r="AJ347" s="455"/>
      <c r="AK347" s="455"/>
      <c r="AL347" s="455"/>
      <c r="AM347" s="454"/>
      <c r="AN347" s="460"/>
      <c r="AO347" s="461"/>
      <c r="AP347" s="461"/>
      <c r="AQ347" s="462"/>
      <c r="AR347" s="463">
        <f t="shared" si="12"/>
        <v>0</v>
      </c>
    </row>
    <row r="348" spans="1:44" ht="12.75">
      <c r="A348" s="449"/>
      <c r="B348" s="470"/>
      <c r="C348" s="471"/>
      <c r="D348" s="451" t="s">
        <v>233</v>
      </c>
      <c r="E348" s="425"/>
      <c r="F348" s="482"/>
      <c r="G348" s="482"/>
      <c r="H348" s="453"/>
      <c r="I348" s="459"/>
      <c r="J348" s="455"/>
      <c r="K348" s="455"/>
      <c r="L348" s="455"/>
      <c r="M348" s="455"/>
      <c r="N348" s="454"/>
      <c r="O348" s="455"/>
      <c r="P348" s="456"/>
      <c r="Q348" s="457"/>
      <c r="R348" s="458"/>
      <c r="S348" s="455"/>
      <c r="T348" s="456"/>
      <c r="U348" s="456"/>
      <c r="V348" s="457"/>
      <c r="W348" s="454"/>
      <c r="X348" s="458"/>
      <c r="Y348" s="455"/>
      <c r="Z348" s="455"/>
      <c r="AA348" s="455"/>
      <c r="AB348" s="454"/>
      <c r="AC348" s="456"/>
      <c r="AD348" s="456"/>
      <c r="AE348" s="457"/>
      <c r="AF348" s="459"/>
      <c r="AG348" s="455"/>
      <c r="AH348" s="455"/>
      <c r="AI348" s="459"/>
      <c r="AJ348" s="455"/>
      <c r="AK348" s="455"/>
      <c r="AL348" s="455"/>
      <c r="AM348" s="454"/>
      <c r="AN348" s="460"/>
      <c r="AO348" s="461"/>
      <c r="AP348" s="461"/>
      <c r="AQ348" s="462"/>
      <c r="AR348" s="463">
        <f t="shared" si="12"/>
        <v>0</v>
      </c>
    </row>
    <row r="349" spans="1:44" ht="12.75">
      <c r="A349" s="449"/>
      <c r="B349" s="470"/>
      <c r="C349" s="471"/>
      <c r="D349" s="468" t="s">
        <v>418</v>
      </c>
      <c r="E349" s="425"/>
      <c r="F349" s="452">
        <v>40330</v>
      </c>
      <c r="G349" s="452">
        <v>40483</v>
      </c>
      <c r="H349" s="453"/>
      <c r="I349" s="459">
        <v>80</v>
      </c>
      <c r="J349" s="455"/>
      <c r="K349" s="455"/>
      <c r="L349" s="455"/>
      <c r="M349" s="455"/>
      <c r="N349" s="454"/>
      <c r="O349" s="455"/>
      <c r="P349" s="456"/>
      <c r="Q349" s="457"/>
      <c r="R349" s="458"/>
      <c r="S349" s="455"/>
      <c r="T349" s="456"/>
      <c r="U349" s="456"/>
      <c r="V349" s="457"/>
      <c r="W349" s="454"/>
      <c r="X349" s="458"/>
      <c r="Y349" s="455">
        <v>420</v>
      </c>
      <c r="Z349" s="455"/>
      <c r="AA349" s="455"/>
      <c r="AB349" s="454"/>
      <c r="AC349" s="456"/>
      <c r="AD349" s="456"/>
      <c r="AE349" s="457"/>
      <c r="AF349" s="459"/>
      <c r="AG349" s="455"/>
      <c r="AH349" s="455"/>
      <c r="AI349" s="459"/>
      <c r="AJ349" s="455"/>
      <c r="AK349" s="455"/>
      <c r="AL349" s="455"/>
      <c r="AM349" s="454"/>
      <c r="AN349" s="460"/>
      <c r="AO349" s="461"/>
      <c r="AP349" s="461"/>
      <c r="AQ349" s="462"/>
      <c r="AR349" s="463">
        <f t="shared" si="12"/>
        <v>0</v>
      </c>
    </row>
    <row r="350" spans="1:44" ht="12.75">
      <c r="A350" s="449"/>
      <c r="B350" s="470"/>
      <c r="C350" s="471"/>
      <c r="D350" s="543" t="s">
        <v>419</v>
      </c>
      <c r="E350" s="425"/>
      <c r="F350" s="482"/>
      <c r="G350" s="482"/>
      <c r="H350" s="453"/>
      <c r="I350" s="459"/>
      <c r="J350" s="455"/>
      <c r="K350" s="455"/>
      <c r="L350" s="455"/>
      <c r="M350" s="455"/>
      <c r="N350" s="454"/>
      <c r="O350" s="455"/>
      <c r="P350" s="456"/>
      <c r="Q350" s="457"/>
      <c r="R350" s="458"/>
      <c r="S350" s="455"/>
      <c r="T350" s="456">
        <v>120</v>
      </c>
      <c r="U350" s="456"/>
      <c r="V350" s="457"/>
      <c r="W350" s="454"/>
      <c r="X350" s="458"/>
      <c r="Y350" s="455"/>
      <c r="Z350" s="455"/>
      <c r="AA350" s="455"/>
      <c r="AB350" s="454"/>
      <c r="AC350" s="456"/>
      <c r="AD350" s="456"/>
      <c r="AE350" s="457"/>
      <c r="AF350" s="459"/>
      <c r="AG350" s="455"/>
      <c r="AH350" s="455"/>
      <c r="AI350" s="459"/>
      <c r="AJ350" s="455"/>
      <c r="AK350" s="455"/>
      <c r="AL350" s="455"/>
      <c r="AM350" s="454"/>
      <c r="AN350" s="460"/>
      <c r="AO350" s="461"/>
      <c r="AP350" s="461"/>
      <c r="AQ350" s="462"/>
      <c r="AR350" s="463">
        <f t="shared" si="12"/>
        <v>0</v>
      </c>
    </row>
    <row r="351" spans="1:44" ht="12.75">
      <c r="A351" s="449"/>
      <c r="B351" s="470"/>
      <c r="C351" s="471"/>
      <c r="D351" s="543" t="s">
        <v>420</v>
      </c>
      <c r="E351" s="425"/>
      <c r="F351" s="482"/>
      <c r="G351" s="482"/>
      <c r="H351" s="453"/>
      <c r="I351" s="459"/>
      <c r="J351" s="455"/>
      <c r="K351" s="455"/>
      <c r="L351" s="455"/>
      <c r="M351" s="455"/>
      <c r="N351" s="454"/>
      <c r="O351" s="455"/>
      <c r="P351" s="456"/>
      <c r="Q351" s="457">
        <v>40</v>
      </c>
      <c r="R351" s="458"/>
      <c r="S351" s="455"/>
      <c r="T351" s="456"/>
      <c r="U351" s="456"/>
      <c r="V351" s="457"/>
      <c r="W351" s="454"/>
      <c r="X351" s="458"/>
      <c r="Y351" s="455"/>
      <c r="Z351" s="455"/>
      <c r="AA351" s="455"/>
      <c r="AB351" s="454"/>
      <c r="AC351" s="456"/>
      <c r="AD351" s="456"/>
      <c r="AE351" s="457"/>
      <c r="AF351" s="459"/>
      <c r="AG351" s="455"/>
      <c r="AH351" s="455"/>
      <c r="AI351" s="459"/>
      <c r="AJ351" s="455"/>
      <c r="AK351" s="455"/>
      <c r="AL351" s="455"/>
      <c r="AM351" s="454"/>
      <c r="AN351" s="460"/>
      <c r="AO351" s="461"/>
      <c r="AP351" s="461"/>
      <c r="AQ351" s="462"/>
      <c r="AR351" s="463">
        <f t="shared" si="12"/>
        <v>0</v>
      </c>
    </row>
    <row r="352" spans="1:44" ht="12.75">
      <c r="A352" s="449"/>
      <c r="B352" s="470"/>
      <c r="C352" s="471"/>
      <c r="D352" s="543" t="s">
        <v>421</v>
      </c>
      <c r="E352" s="425"/>
      <c r="F352" s="482"/>
      <c r="G352" s="482"/>
      <c r="H352" s="453"/>
      <c r="I352" s="459"/>
      <c r="J352" s="455"/>
      <c r="K352" s="455"/>
      <c r="L352" s="455"/>
      <c r="M352" s="455"/>
      <c r="N352" s="454"/>
      <c r="O352" s="455"/>
      <c r="P352" s="456"/>
      <c r="Q352" s="457">
        <v>40</v>
      </c>
      <c r="R352" s="458"/>
      <c r="S352" s="455"/>
      <c r="T352" s="456"/>
      <c r="U352" s="456"/>
      <c r="V352" s="457"/>
      <c r="W352" s="454"/>
      <c r="X352" s="458"/>
      <c r="Y352" s="455"/>
      <c r="Z352" s="455"/>
      <c r="AA352" s="455"/>
      <c r="AB352" s="454"/>
      <c r="AC352" s="456"/>
      <c r="AD352" s="456"/>
      <c r="AE352" s="457"/>
      <c r="AF352" s="459"/>
      <c r="AG352" s="455"/>
      <c r="AH352" s="455"/>
      <c r="AI352" s="459"/>
      <c r="AJ352" s="455"/>
      <c r="AK352" s="455"/>
      <c r="AL352" s="455"/>
      <c r="AM352" s="454"/>
      <c r="AN352" s="460"/>
      <c r="AO352" s="461"/>
      <c r="AP352" s="461"/>
      <c r="AQ352" s="462"/>
      <c r="AR352" s="463">
        <f t="shared" si="12"/>
        <v>0</v>
      </c>
    </row>
    <row r="353" spans="1:44" ht="12.75">
      <c r="A353" s="449"/>
      <c r="B353" s="470"/>
      <c r="C353" s="471"/>
      <c r="D353" s="543" t="s">
        <v>422</v>
      </c>
      <c r="E353" s="425"/>
      <c r="F353" s="482"/>
      <c r="G353" s="482"/>
      <c r="H353" s="453"/>
      <c r="I353" s="459"/>
      <c r="J353" s="455"/>
      <c r="K353" s="455"/>
      <c r="L353" s="455"/>
      <c r="M353" s="455"/>
      <c r="N353" s="454"/>
      <c r="O353" s="455"/>
      <c r="P353" s="456"/>
      <c r="Q353" s="457">
        <v>40</v>
      </c>
      <c r="R353" s="458"/>
      <c r="S353" s="455"/>
      <c r="T353" s="456"/>
      <c r="U353" s="456"/>
      <c r="V353" s="457"/>
      <c r="W353" s="454"/>
      <c r="X353" s="458"/>
      <c r="Y353" s="455"/>
      <c r="Z353" s="455"/>
      <c r="AA353" s="455"/>
      <c r="AB353" s="454"/>
      <c r="AC353" s="456"/>
      <c r="AD353" s="456"/>
      <c r="AE353" s="457"/>
      <c r="AF353" s="459"/>
      <c r="AG353" s="455"/>
      <c r="AH353" s="455"/>
      <c r="AI353" s="459"/>
      <c r="AJ353" s="455"/>
      <c r="AK353" s="455"/>
      <c r="AL353" s="455"/>
      <c r="AM353" s="454"/>
      <c r="AN353" s="460"/>
      <c r="AO353" s="461"/>
      <c r="AP353" s="461"/>
      <c r="AQ353" s="462"/>
      <c r="AR353" s="463">
        <f t="shared" si="12"/>
        <v>0</v>
      </c>
    </row>
    <row r="354" spans="1:44" ht="12.75">
      <c r="A354" s="449"/>
      <c r="B354" s="470"/>
      <c r="C354" s="471"/>
      <c r="D354" s="468" t="s">
        <v>245</v>
      </c>
      <c r="E354" s="425"/>
      <c r="F354" s="482"/>
      <c r="G354" s="482"/>
      <c r="H354" s="453"/>
      <c r="I354" s="459">
        <v>20</v>
      </c>
      <c r="J354" s="455"/>
      <c r="K354" s="455"/>
      <c r="L354" s="455"/>
      <c r="M354" s="455"/>
      <c r="N354" s="454"/>
      <c r="O354" s="455"/>
      <c r="P354" s="456"/>
      <c r="Q354" s="457"/>
      <c r="R354" s="458"/>
      <c r="S354" s="455"/>
      <c r="T354" s="456"/>
      <c r="U354" s="456"/>
      <c r="V354" s="457"/>
      <c r="W354" s="454"/>
      <c r="X354" s="458"/>
      <c r="Y354" s="455">
        <v>24</v>
      </c>
      <c r="Z354" s="455"/>
      <c r="AA354" s="455"/>
      <c r="AB354" s="454"/>
      <c r="AC354" s="456"/>
      <c r="AD354" s="456"/>
      <c r="AE354" s="457"/>
      <c r="AF354" s="459"/>
      <c r="AG354" s="455"/>
      <c r="AH354" s="455"/>
      <c r="AI354" s="459"/>
      <c r="AJ354" s="455"/>
      <c r="AK354" s="455"/>
      <c r="AL354" s="455"/>
      <c r="AM354" s="454"/>
      <c r="AN354" s="460"/>
      <c r="AO354" s="461"/>
      <c r="AP354" s="461"/>
      <c r="AQ354" s="462"/>
      <c r="AR354" s="463">
        <f>SUM(AN354:AQ354)</f>
        <v>0</v>
      </c>
    </row>
    <row r="355" spans="1:44" ht="12.75">
      <c r="A355" s="449"/>
      <c r="B355" s="470"/>
      <c r="C355" s="471"/>
      <c r="D355" s="451" t="s">
        <v>284</v>
      </c>
      <c r="E355" s="425"/>
      <c r="F355" s="483"/>
      <c r="G355" s="483"/>
      <c r="H355" s="484"/>
      <c r="I355" s="485"/>
      <c r="J355" s="486"/>
      <c r="K355" s="486"/>
      <c r="L355" s="486"/>
      <c r="M355" s="486"/>
      <c r="N355" s="487"/>
      <c r="O355" s="486"/>
      <c r="P355" s="488"/>
      <c r="Q355" s="489"/>
      <c r="R355" s="490"/>
      <c r="S355" s="486"/>
      <c r="T355" s="488"/>
      <c r="U355" s="488"/>
      <c r="V355" s="489"/>
      <c r="W355" s="487"/>
      <c r="X355" s="490"/>
      <c r="Y355" s="486"/>
      <c r="Z355" s="486"/>
      <c r="AA355" s="486"/>
      <c r="AB355" s="487"/>
      <c r="AC355" s="488"/>
      <c r="AD355" s="488"/>
      <c r="AE355" s="489"/>
      <c r="AF355" s="485"/>
      <c r="AG355" s="486"/>
      <c r="AH355" s="486"/>
      <c r="AI355" s="485"/>
      <c r="AJ355" s="486"/>
      <c r="AK355" s="486"/>
      <c r="AL355" s="486"/>
      <c r="AM355" s="487"/>
      <c r="AN355" s="491"/>
      <c r="AO355" s="492"/>
      <c r="AP355" s="492"/>
      <c r="AQ355" s="493"/>
      <c r="AR355" s="494"/>
    </row>
    <row r="356" spans="1:44" ht="12.75">
      <c r="A356" s="449"/>
      <c r="B356" s="470"/>
      <c r="C356" s="471"/>
      <c r="D356" s="465" t="s">
        <v>423</v>
      </c>
      <c r="E356" s="425"/>
      <c r="F356" s="482">
        <v>40546</v>
      </c>
      <c r="G356" s="482">
        <v>40602</v>
      </c>
      <c r="H356" s="453">
        <v>8</v>
      </c>
      <c r="I356" s="459">
        <v>40</v>
      </c>
      <c r="J356" s="455"/>
      <c r="K356" s="455"/>
      <c r="L356" s="455"/>
      <c r="M356" s="455"/>
      <c r="N356" s="454"/>
      <c r="O356" s="455"/>
      <c r="P356" s="456"/>
      <c r="Q356" s="457"/>
      <c r="R356" s="458"/>
      <c r="S356" s="455"/>
      <c r="T356" s="456"/>
      <c r="U356" s="456"/>
      <c r="V356" s="457"/>
      <c r="W356" s="454"/>
      <c r="X356" s="458"/>
      <c r="Y356" s="455"/>
      <c r="Z356" s="455"/>
      <c r="AA356" s="455"/>
      <c r="AB356" s="454"/>
      <c r="AC356" s="456"/>
      <c r="AD356" s="456"/>
      <c r="AE356" s="457"/>
      <c r="AF356" s="459"/>
      <c r="AG356" s="455"/>
      <c r="AH356" s="455"/>
      <c r="AI356" s="459"/>
      <c r="AJ356" s="455"/>
      <c r="AK356" s="455"/>
      <c r="AL356" s="455"/>
      <c r="AM356" s="454"/>
      <c r="AN356" s="605"/>
      <c r="AO356" s="606"/>
      <c r="AP356" s="607"/>
      <c r="AQ356" s="462"/>
      <c r="AR356" s="463">
        <f aca="true" t="shared" si="13" ref="AR356:AR368">SUM(AN356:AQ356)</f>
        <v>0</v>
      </c>
    </row>
    <row r="357" spans="1:44" ht="12.75">
      <c r="A357" s="449"/>
      <c r="B357" s="470"/>
      <c r="C357" s="471"/>
      <c r="D357" s="465" t="s">
        <v>424</v>
      </c>
      <c r="E357" s="425"/>
      <c r="F357" s="482">
        <v>40602</v>
      </c>
      <c r="G357" s="482">
        <v>40686</v>
      </c>
      <c r="H357" s="453">
        <v>12</v>
      </c>
      <c r="I357" s="459">
        <v>40</v>
      </c>
      <c r="J357" s="455"/>
      <c r="K357" s="455"/>
      <c r="L357" s="455"/>
      <c r="M357" s="455"/>
      <c r="N357" s="454"/>
      <c r="O357" s="455"/>
      <c r="P357" s="456"/>
      <c r="Q357" s="457"/>
      <c r="R357" s="458"/>
      <c r="S357" s="455"/>
      <c r="T357" s="456"/>
      <c r="U357" s="456"/>
      <c r="V357" s="457"/>
      <c r="W357" s="454"/>
      <c r="X357" s="458"/>
      <c r="Y357" s="455"/>
      <c r="Z357" s="455"/>
      <c r="AA357" s="455"/>
      <c r="AB357" s="454"/>
      <c r="AC357" s="456"/>
      <c r="AD357" s="456"/>
      <c r="AE357" s="457"/>
      <c r="AF357" s="459"/>
      <c r="AG357" s="455"/>
      <c r="AH357" s="455"/>
      <c r="AI357" s="459"/>
      <c r="AJ357" s="455"/>
      <c r="AK357" s="455"/>
      <c r="AL357" s="455"/>
      <c r="AM357" s="454"/>
      <c r="AN357" s="605"/>
      <c r="AO357" s="606"/>
      <c r="AP357" s="607">
        <v>1</v>
      </c>
      <c r="AQ357" s="462"/>
      <c r="AR357" s="463">
        <f t="shared" si="13"/>
        <v>1</v>
      </c>
    </row>
    <row r="358" spans="1:44" ht="12.75">
      <c r="A358" s="449"/>
      <c r="B358" s="470"/>
      <c r="C358" s="471"/>
      <c r="D358" s="465" t="s">
        <v>425</v>
      </c>
      <c r="E358" s="425"/>
      <c r="F358" s="482">
        <v>40602</v>
      </c>
      <c r="G358" s="482">
        <v>40686</v>
      </c>
      <c r="H358" s="453">
        <v>12</v>
      </c>
      <c r="I358" s="459"/>
      <c r="J358" s="455"/>
      <c r="K358" s="455"/>
      <c r="L358" s="455"/>
      <c r="M358" s="455"/>
      <c r="N358" s="454"/>
      <c r="O358" s="455"/>
      <c r="P358" s="456"/>
      <c r="Q358" s="457"/>
      <c r="R358" s="458"/>
      <c r="S358" s="455"/>
      <c r="T358" s="456"/>
      <c r="U358" s="456"/>
      <c r="V358" s="457"/>
      <c r="W358" s="454"/>
      <c r="X358" s="458"/>
      <c r="Y358" s="455"/>
      <c r="Z358" s="455"/>
      <c r="AA358" s="455"/>
      <c r="AB358" s="454"/>
      <c r="AC358" s="456"/>
      <c r="AD358" s="456"/>
      <c r="AE358" s="457"/>
      <c r="AF358" s="459"/>
      <c r="AG358" s="455"/>
      <c r="AH358" s="455"/>
      <c r="AI358" s="459"/>
      <c r="AJ358" s="455"/>
      <c r="AK358" s="455"/>
      <c r="AL358" s="455"/>
      <c r="AM358" s="454"/>
      <c r="AN358" s="605">
        <v>50</v>
      </c>
      <c r="AO358" s="606"/>
      <c r="AP358" s="607"/>
      <c r="AQ358" s="462"/>
      <c r="AR358" s="463">
        <f t="shared" si="13"/>
        <v>50</v>
      </c>
    </row>
    <row r="359" spans="1:44" ht="12.75">
      <c r="A359" s="449"/>
      <c r="B359" s="470"/>
      <c r="C359" s="471"/>
      <c r="D359" s="465" t="s">
        <v>426</v>
      </c>
      <c r="E359" s="425"/>
      <c r="F359" s="482">
        <v>40602</v>
      </c>
      <c r="G359" s="482">
        <v>40686</v>
      </c>
      <c r="H359" s="453">
        <v>12</v>
      </c>
      <c r="I359" s="459"/>
      <c r="J359" s="455"/>
      <c r="K359" s="455"/>
      <c r="L359" s="455"/>
      <c r="M359" s="455"/>
      <c r="N359" s="454"/>
      <c r="O359" s="455"/>
      <c r="P359" s="456"/>
      <c r="Q359" s="457"/>
      <c r="R359" s="458"/>
      <c r="S359" s="455"/>
      <c r="T359" s="456"/>
      <c r="U359" s="456"/>
      <c r="V359" s="457"/>
      <c r="W359" s="454"/>
      <c r="X359" s="458"/>
      <c r="Y359" s="455"/>
      <c r="Z359" s="455"/>
      <c r="AA359" s="455"/>
      <c r="AB359" s="454"/>
      <c r="AC359" s="456"/>
      <c r="AD359" s="456"/>
      <c r="AE359" s="457"/>
      <c r="AF359" s="459"/>
      <c r="AG359" s="455"/>
      <c r="AH359" s="455"/>
      <c r="AI359" s="459"/>
      <c r="AJ359" s="455"/>
      <c r="AK359" s="455"/>
      <c r="AL359" s="455"/>
      <c r="AM359" s="454"/>
      <c r="AN359" s="605">
        <v>35</v>
      </c>
      <c r="AO359" s="606">
        <v>0</v>
      </c>
      <c r="AP359" s="607"/>
      <c r="AQ359" s="462"/>
      <c r="AR359" s="463">
        <f t="shared" si="13"/>
        <v>35</v>
      </c>
    </row>
    <row r="360" spans="1:44" ht="12.75">
      <c r="A360" s="449"/>
      <c r="B360" s="470"/>
      <c r="C360" s="471"/>
      <c r="D360" s="465" t="s">
        <v>427</v>
      </c>
      <c r="E360" s="425"/>
      <c r="F360" s="482">
        <v>40602</v>
      </c>
      <c r="G360" s="482">
        <v>40686</v>
      </c>
      <c r="H360" s="453">
        <v>12</v>
      </c>
      <c r="I360" s="459"/>
      <c r="J360" s="455"/>
      <c r="K360" s="455"/>
      <c r="L360" s="455"/>
      <c r="M360" s="455"/>
      <c r="N360" s="454"/>
      <c r="O360" s="455"/>
      <c r="P360" s="456"/>
      <c r="Q360" s="457"/>
      <c r="R360" s="458"/>
      <c r="S360" s="455"/>
      <c r="T360" s="456"/>
      <c r="U360" s="456"/>
      <c r="V360" s="457"/>
      <c r="W360" s="454"/>
      <c r="X360" s="458"/>
      <c r="Y360" s="455"/>
      <c r="Z360" s="455"/>
      <c r="AA360" s="455"/>
      <c r="AB360" s="454"/>
      <c r="AC360" s="456"/>
      <c r="AD360" s="456"/>
      <c r="AE360" s="457"/>
      <c r="AF360" s="459"/>
      <c r="AG360" s="455"/>
      <c r="AH360" s="455"/>
      <c r="AI360" s="459"/>
      <c r="AJ360" s="455"/>
      <c r="AK360" s="455"/>
      <c r="AL360" s="455"/>
      <c r="AM360" s="454"/>
      <c r="AN360" s="605">
        <v>0</v>
      </c>
      <c r="AO360" s="606">
        <f>'[1]Worksheet'!F28</f>
        <v>17.14944</v>
      </c>
      <c r="AP360" s="607"/>
      <c r="AQ360" s="462"/>
      <c r="AR360" s="463">
        <f t="shared" si="13"/>
        <v>17.14944</v>
      </c>
    </row>
    <row r="361" spans="1:44" ht="12.75">
      <c r="A361" s="449"/>
      <c r="B361" s="470"/>
      <c r="C361" s="471"/>
      <c r="D361" s="465" t="s">
        <v>428</v>
      </c>
      <c r="E361" s="425"/>
      <c r="F361" s="482">
        <v>40602</v>
      </c>
      <c r="G361" s="482">
        <v>40686</v>
      </c>
      <c r="H361" s="453">
        <v>12</v>
      </c>
      <c r="I361" s="459"/>
      <c r="J361" s="455"/>
      <c r="K361" s="455"/>
      <c r="L361" s="455"/>
      <c r="M361" s="455"/>
      <c r="N361" s="454"/>
      <c r="O361" s="455"/>
      <c r="P361" s="456"/>
      <c r="Q361" s="457"/>
      <c r="R361" s="458"/>
      <c r="S361" s="455"/>
      <c r="T361" s="456"/>
      <c r="U361" s="456"/>
      <c r="V361" s="457"/>
      <c r="W361" s="454"/>
      <c r="X361" s="458"/>
      <c r="Y361" s="455"/>
      <c r="Z361" s="455"/>
      <c r="AA361" s="455"/>
      <c r="AB361" s="454"/>
      <c r="AC361" s="456"/>
      <c r="AD361" s="456"/>
      <c r="AE361" s="457"/>
      <c r="AF361" s="459"/>
      <c r="AG361" s="455"/>
      <c r="AH361" s="455"/>
      <c r="AI361" s="459"/>
      <c r="AJ361" s="455"/>
      <c r="AK361" s="455"/>
      <c r="AL361" s="455"/>
      <c r="AM361" s="454"/>
      <c r="AN361" s="605">
        <f>'[1]Worksheet'!H29</f>
        <v>60.21791999999999</v>
      </c>
      <c r="AO361" s="606"/>
      <c r="AP361" s="607"/>
      <c r="AQ361" s="462"/>
      <c r="AR361" s="463">
        <f t="shared" si="13"/>
        <v>60.21791999999999</v>
      </c>
    </row>
    <row r="362" spans="1:44" ht="12.75">
      <c r="A362" s="449"/>
      <c r="B362" s="470"/>
      <c r="C362" s="471"/>
      <c r="D362" s="465" t="s">
        <v>429</v>
      </c>
      <c r="E362" s="425"/>
      <c r="F362" s="482">
        <v>40602</v>
      </c>
      <c r="G362" s="482">
        <v>40686</v>
      </c>
      <c r="H362" s="453">
        <v>12</v>
      </c>
      <c r="I362" s="459"/>
      <c r="J362" s="455"/>
      <c r="K362" s="455"/>
      <c r="L362" s="455"/>
      <c r="M362" s="455"/>
      <c r="N362" s="454"/>
      <c r="O362" s="455"/>
      <c r="P362" s="456"/>
      <c r="Q362" s="457"/>
      <c r="R362" s="458"/>
      <c r="S362" s="455"/>
      <c r="T362" s="456"/>
      <c r="U362" s="456"/>
      <c r="V362" s="457"/>
      <c r="W362" s="454"/>
      <c r="X362" s="458"/>
      <c r="Y362" s="455"/>
      <c r="Z362" s="455"/>
      <c r="AA362" s="455"/>
      <c r="AB362" s="454"/>
      <c r="AC362" s="456"/>
      <c r="AD362" s="456"/>
      <c r="AE362" s="457"/>
      <c r="AF362" s="459"/>
      <c r="AG362" s="455"/>
      <c r="AH362" s="455"/>
      <c r="AI362" s="459"/>
      <c r="AJ362" s="455"/>
      <c r="AK362" s="455"/>
      <c r="AL362" s="455"/>
      <c r="AM362" s="454"/>
      <c r="AN362" s="605">
        <v>0</v>
      </c>
      <c r="AO362" s="606">
        <v>40</v>
      </c>
      <c r="AP362" s="607"/>
      <c r="AQ362" s="462"/>
      <c r="AR362" s="463">
        <f t="shared" si="13"/>
        <v>40</v>
      </c>
    </row>
    <row r="363" spans="1:44" ht="12.75">
      <c r="A363" s="449"/>
      <c r="B363" s="470"/>
      <c r="C363" s="471"/>
      <c r="D363" s="465" t="s">
        <v>430</v>
      </c>
      <c r="E363" s="425"/>
      <c r="F363" s="482">
        <v>40602</v>
      </c>
      <c r="G363" s="482">
        <v>40686</v>
      </c>
      <c r="H363" s="453">
        <v>12</v>
      </c>
      <c r="I363" s="459"/>
      <c r="J363" s="455"/>
      <c r="K363" s="455"/>
      <c r="L363" s="455"/>
      <c r="M363" s="455"/>
      <c r="N363" s="454"/>
      <c r="O363" s="455"/>
      <c r="P363" s="456"/>
      <c r="Q363" s="457"/>
      <c r="R363" s="458"/>
      <c r="S363" s="455"/>
      <c r="T363" s="456"/>
      <c r="U363" s="456"/>
      <c r="V363" s="457"/>
      <c r="W363" s="454"/>
      <c r="X363" s="458"/>
      <c r="Y363" s="455"/>
      <c r="Z363" s="455"/>
      <c r="AA363" s="455"/>
      <c r="AB363" s="454"/>
      <c r="AC363" s="456"/>
      <c r="AD363" s="456"/>
      <c r="AE363" s="457"/>
      <c r="AF363" s="459"/>
      <c r="AG363" s="455"/>
      <c r="AH363" s="455"/>
      <c r="AI363" s="459"/>
      <c r="AJ363" s="455"/>
      <c r="AK363" s="455"/>
      <c r="AL363" s="455"/>
      <c r="AM363" s="454"/>
      <c r="AN363" s="605">
        <v>10</v>
      </c>
      <c r="AO363" s="606">
        <v>0</v>
      </c>
      <c r="AP363" s="607"/>
      <c r="AQ363" s="462"/>
      <c r="AR363" s="463">
        <f t="shared" si="13"/>
        <v>10</v>
      </c>
    </row>
    <row r="364" spans="1:44" ht="12.75">
      <c r="A364" s="449"/>
      <c r="B364" s="470"/>
      <c r="C364" s="471"/>
      <c r="D364" s="465" t="s">
        <v>431</v>
      </c>
      <c r="E364" s="425"/>
      <c r="F364" s="482">
        <v>40602</v>
      </c>
      <c r="G364" s="482">
        <v>40686</v>
      </c>
      <c r="H364" s="453">
        <v>12</v>
      </c>
      <c r="I364" s="459"/>
      <c r="J364" s="455"/>
      <c r="K364" s="455"/>
      <c r="L364" s="455"/>
      <c r="M364" s="455"/>
      <c r="N364" s="454"/>
      <c r="O364" s="455"/>
      <c r="P364" s="456"/>
      <c r="Q364" s="457"/>
      <c r="R364" s="458"/>
      <c r="S364" s="455"/>
      <c r="T364" s="456"/>
      <c r="U364" s="456"/>
      <c r="V364" s="457"/>
      <c r="W364" s="454"/>
      <c r="X364" s="458"/>
      <c r="Y364" s="455"/>
      <c r="Z364" s="455"/>
      <c r="AA364" s="455"/>
      <c r="AB364" s="454"/>
      <c r="AC364" s="456"/>
      <c r="AD364" s="456"/>
      <c r="AE364" s="457"/>
      <c r="AF364" s="459"/>
      <c r="AG364" s="455"/>
      <c r="AH364" s="455"/>
      <c r="AI364" s="459"/>
      <c r="AJ364" s="455"/>
      <c r="AK364" s="455"/>
      <c r="AL364" s="455"/>
      <c r="AM364" s="454"/>
      <c r="AN364" s="605">
        <v>0</v>
      </c>
      <c r="AO364" s="606">
        <v>16</v>
      </c>
      <c r="AP364" s="607"/>
      <c r="AQ364" s="462"/>
      <c r="AR364" s="463">
        <f t="shared" si="13"/>
        <v>16</v>
      </c>
    </row>
    <row r="365" spans="1:44" ht="12.75">
      <c r="A365" s="449"/>
      <c r="B365" s="470"/>
      <c r="C365" s="471"/>
      <c r="D365" s="465" t="s">
        <v>432</v>
      </c>
      <c r="E365" s="425"/>
      <c r="F365" s="482">
        <v>40602</v>
      </c>
      <c r="G365" s="482">
        <v>40686</v>
      </c>
      <c r="H365" s="453">
        <v>12</v>
      </c>
      <c r="I365" s="459"/>
      <c r="J365" s="455"/>
      <c r="K365" s="455"/>
      <c r="L365" s="455"/>
      <c r="M365" s="455"/>
      <c r="N365" s="454"/>
      <c r="O365" s="455"/>
      <c r="P365" s="456"/>
      <c r="Q365" s="457"/>
      <c r="R365" s="458"/>
      <c r="S365" s="455"/>
      <c r="T365" s="456"/>
      <c r="U365" s="456"/>
      <c r="V365" s="457"/>
      <c r="W365" s="454"/>
      <c r="X365" s="458"/>
      <c r="Y365" s="455"/>
      <c r="Z365" s="455"/>
      <c r="AA365" s="455"/>
      <c r="AB365" s="454"/>
      <c r="AC365" s="456"/>
      <c r="AD365" s="456"/>
      <c r="AE365" s="457"/>
      <c r="AF365" s="459"/>
      <c r="AG365" s="455"/>
      <c r="AH365" s="455"/>
      <c r="AI365" s="459"/>
      <c r="AJ365" s="455"/>
      <c r="AK365" s="455"/>
      <c r="AL365" s="455"/>
      <c r="AM365" s="454"/>
      <c r="AN365" s="605">
        <v>7</v>
      </c>
      <c r="AO365" s="606">
        <v>0</v>
      </c>
      <c r="AP365" s="607"/>
      <c r="AQ365" s="462"/>
      <c r="AR365" s="463">
        <f t="shared" si="13"/>
        <v>7</v>
      </c>
    </row>
    <row r="366" spans="1:44" ht="12.75">
      <c r="A366" s="449"/>
      <c r="B366" s="470"/>
      <c r="C366" s="471"/>
      <c r="D366" s="465" t="s">
        <v>433</v>
      </c>
      <c r="E366" s="425"/>
      <c r="F366" s="482">
        <v>40602</v>
      </c>
      <c r="G366" s="482">
        <v>40686</v>
      </c>
      <c r="H366" s="453">
        <v>12</v>
      </c>
      <c r="I366" s="459"/>
      <c r="J366" s="455"/>
      <c r="K366" s="455"/>
      <c r="L366" s="455"/>
      <c r="M366" s="455"/>
      <c r="N366" s="454"/>
      <c r="O366" s="455"/>
      <c r="P366" s="456"/>
      <c r="Q366" s="457"/>
      <c r="R366" s="458"/>
      <c r="S366" s="455"/>
      <c r="T366" s="456"/>
      <c r="U366" s="456"/>
      <c r="V366" s="457"/>
      <c r="W366" s="454"/>
      <c r="X366" s="458"/>
      <c r="Y366" s="455"/>
      <c r="Z366" s="455"/>
      <c r="AA366" s="455"/>
      <c r="AB366" s="454"/>
      <c r="AC366" s="456"/>
      <c r="AD366" s="456"/>
      <c r="AE366" s="457"/>
      <c r="AF366" s="459"/>
      <c r="AG366" s="455"/>
      <c r="AH366" s="455"/>
      <c r="AI366" s="459"/>
      <c r="AJ366" s="455"/>
      <c r="AK366" s="455"/>
      <c r="AL366" s="455"/>
      <c r="AM366" s="454"/>
      <c r="AN366" s="460"/>
      <c r="AO366" s="461">
        <v>25</v>
      </c>
      <c r="AP366" s="607"/>
      <c r="AQ366" s="462"/>
      <c r="AR366" s="463">
        <f t="shared" si="13"/>
        <v>25</v>
      </c>
    </row>
    <row r="367" spans="1:44" ht="12.75">
      <c r="A367" s="449"/>
      <c r="B367" s="470"/>
      <c r="C367" s="471"/>
      <c r="D367" s="465" t="s">
        <v>434</v>
      </c>
      <c r="E367" s="425"/>
      <c r="F367" s="482">
        <v>40602</v>
      </c>
      <c r="G367" s="482">
        <v>40686</v>
      </c>
      <c r="H367" s="453">
        <v>12</v>
      </c>
      <c r="I367" s="459"/>
      <c r="J367" s="455"/>
      <c r="K367" s="455"/>
      <c r="L367" s="455"/>
      <c r="M367" s="455"/>
      <c r="N367" s="454"/>
      <c r="O367" s="455"/>
      <c r="P367" s="456"/>
      <c r="Q367" s="457"/>
      <c r="R367" s="458"/>
      <c r="S367" s="455"/>
      <c r="T367" s="456"/>
      <c r="U367" s="456"/>
      <c r="V367" s="457"/>
      <c r="W367" s="454"/>
      <c r="X367" s="458"/>
      <c r="Y367" s="455"/>
      <c r="Z367" s="455"/>
      <c r="AA367" s="455"/>
      <c r="AB367" s="454"/>
      <c r="AC367" s="456"/>
      <c r="AD367" s="456"/>
      <c r="AE367" s="457"/>
      <c r="AF367" s="459"/>
      <c r="AG367" s="455"/>
      <c r="AH367" s="455"/>
      <c r="AI367" s="459"/>
      <c r="AJ367" s="455"/>
      <c r="AK367" s="455"/>
      <c r="AL367" s="455"/>
      <c r="AM367" s="454"/>
      <c r="AN367" s="460">
        <v>5</v>
      </c>
      <c r="AO367" s="461"/>
      <c r="AP367" s="607"/>
      <c r="AQ367" s="462"/>
      <c r="AR367" s="463">
        <f t="shared" si="13"/>
        <v>5</v>
      </c>
    </row>
    <row r="368" spans="1:44" ht="12.75">
      <c r="A368" s="449"/>
      <c r="B368" s="470"/>
      <c r="C368" s="471"/>
      <c r="D368" s="465" t="s">
        <v>435</v>
      </c>
      <c r="E368" s="425"/>
      <c r="F368" s="482">
        <v>40602</v>
      </c>
      <c r="G368" s="482">
        <v>40686</v>
      </c>
      <c r="H368" s="453">
        <v>12</v>
      </c>
      <c r="I368" s="459"/>
      <c r="J368" s="455"/>
      <c r="K368" s="455"/>
      <c r="L368" s="455"/>
      <c r="M368" s="455"/>
      <c r="N368" s="454"/>
      <c r="O368" s="455"/>
      <c r="P368" s="456"/>
      <c r="Q368" s="457"/>
      <c r="R368" s="458"/>
      <c r="S368" s="455"/>
      <c r="T368" s="456"/>
      <c r="U368" s="456"/>
      <c r="V368" s="457"/>
      <c r="W368" s="454"/>
      <c r="X368" s="458"/>
      <c r="Y368" s="455"/>
      <c r="Z368" s="455"/>
      <c r="AA368" s="455"/>
      <c r="AB368" s="454"/>
      <c r="AC368" s="456"/>
      <c r="AD368" s="456"/>
      <c r="AE368" s="457"/>
      <c r="AF368" s="459"/>
      <c r="AG368" s="455"/>
      <c r="AH368" s="455"/>
      <c r="AI368" s="459"/>
      <c r="AJ368" s="455"/>
      <c r="AK368" s="455"/>
      <c r="AL368" s="455"/>
      <c r="AM368" s="454"/>
      <c r="AN368" s="460">
        <v>5</v>
      </c>
      <c r="AO368" s="461"/>
      <c r="AP368" s="607"/>
      <c r="AQ368" s="462"/>
      <c r="AR368" s="463">
        <f t="shared" si="13"/>
        <v>5</v>
      </c>
    </row>
    <row r="369" spans="1:44" ht="12.75">
      <c r="A369" s="449"/>
      <c r="B369" s="470"/>
      <c r="C369" s="471"/>
      <c r="D369" s="468"/>
      <c r="E369" s="425"/>
      <c r="F369" s="482"/>
      <c r="G369" s="482"/>
      <c r="H369" s="453"/>
      <c r="I369" s="459"/>
      <c r="J369" s="455"/>
      <c r="K369" s="455"/>
      <c r="L369" s="455"/>
      <c r="M369" s="455"/>
      <c r="N369" s="454"/>
      <c r="O369" s="455"/>
      <c r="P369" s="456"/>
      <c r="Q369" s="457"/>
      <c r="R369" s="458"/>
      <c r="S369" s="455"/>
      <c r="T369" s="456"/>
      <c r="U369" s="456"/>
      <c r="V369" s="457"/>
      <c r="W369" s="454"/>
      <c r="X369" s="458"/>
      <c r="Y369" s="455"/>
      <c r="Z369" s="455"/>
      <c r="AA369" s="455"/>
      <c r="AB369" s="454"/>
      <c r="AC369" s="456"/>
      <c r="AD369" s="456"/>
      <c r="AE369" s="457"/>
      <c r="AF369" s="459"/>
      <c r="AG369" s="455"/>
      <c r="AH369" s="455"/>
      <c r="AI369" s="459"/>
      <c r="AJ369" s="455"/>
      <c r="AK369" s="455"/>
      <c r="AL369" s="455"/>
      <c r="AM369" s="454"/>
      <c r="AN369" s="460"/>
      <c r="AO369" s="461"/>
      <c r="AP369" s="607"/>
      <c r="AQ369" s="462"/>
      <c r="AR369" s="463"/>
    </row>
    <row r="370" spans="1:44" ht="12.75">
      <c r="A370" s="449"/>
      <c r="B370" s="470"/>
      <c r="C370" s="471"/>
      <c r="D370" s="608" t="s">
        <v>326</v>
      </c>
      <c r="E370" s="425"/>
      <c r="F370" s="483"/>
      <c r="G370" s="483"/>
      <c r="H370" s="484"/>
      <c r="I370" s="485"/>
      <c r="J370" s="486"/>
      <c r="K370" s="486"/>
      <c r="L370" s="486"/>
      <c r="M370" s="486"/>
      <c r="N370" s="487"/>
      <c r="O370" s="486"/>
      <c r="P370" s="488"/>
      <c r="Q370" s="489"/>
      <c r="R370" s="490"/>
      <c r="S370" s="486"/>
      <c r="T370" s="488"/>
      <c r="U370" s="488"/>
      <c r="V370" s="489"/>
      <c r="W370" s="487"/>
      <c r="X370" s="490"/>
      <c r="Y370" s="486"/>
      <c r="Z370" s="486"/>
      <c r="AA370" s="486"/>
      <c r="AB370" s="487"/>
      <c r="AC370" s="488"/>
      <c r="AD370" s="488"/>
      <c r="AE370" s="489"/>
      <c r="AF370" s="485"/>
      <c r="AG370" s="486"/>
      <c r="AH370" s="486"/>
      <c r="AI370" s="485"/>
      <c r="AJ370" s="486"/>
      <c r="AK370" s="486"/>
      <c r="AL370" s="486"/>
      <c r="AM370" s="487"/>
      <c r="AN370" s="491"/>
      <c r="AO370" s="492"/>
      <c r="AP370" s="609"/>
      <c r="AQ370" s="493"/>
      <c r="AR370" s="494"/>
    </row>
    <row r="371" spans="1:44" ht="12.75">
      <c r="A371" s="449"/>
      <c r="B371" s="470"/>
      <c r="C371" s="471"/>
      <c r="D371" s="465" t="s">
        <v>436</v>
      </c>
      <c r="E371" s="425"/>
      <c r="F371" s="482"/>
      <c r="G371" s="482"/>
      <c r="H371" s="453"/>
      <c r="I371" s="459"/>
      <c r="J371" s="455"/>
      <c r="K371" s="455"/>
      <c r="L371" s="455"/>
      <c r="M371" s="455"/>
      <c r="N371" s="454"/>
      <c r="O371" s="455"/>
      <c r="P371" s="456"/>
      <c r="Q371" s="457"/>
      <c r="R371" s="458"/>
      <c r="S371" s="455"/>
      <c r="T371" s="456"/>
      <c r="U371" s="456"/>
      <c r="V371" s="457"/>
      <c r="W371" s="454"/>
      <c r="X371" s="458"/>
      <c r="Y371" s="455">
        <v>80</v>
      </c>
      <c r="Z371" s="455"/>
      <c r="AA371" s="455"/>
      <c r="AB371" s="454"/>
      <c r="AC371" s="456"/>
      <c r="AD371" s="456"/>
      <c r="AE371" s="457"/>
      <c r="AF371" s="459"/>
      <c r="AG371" s="455"/>
      <c r="AH371" s="455"/>
      <c r="AI371" s="459"/>
      <c r="AJ371" s="455">
        <v>40</v>
      </c>
      <c r="AK371" s="455"/>
      <c r="AL371" s="455"/>
      <c r="AM371" s="454"/>
      <c r="AN371" s="460"/>
      <c r="AO371" s="461"/>
      <c r="AP371" s="607"/>
      <c r="AQ371" s="462"/>
      <c r="AR371" s="463">
        <f aca="true" t="shared" si="14" ref="AR371:AR376">SUM(AN371:AQ371)</f>
        <v>0</v>
      </c>
    </row>
    <row r="372" spans="1:44" ht="12.75">
      <c r="A372" s="449"/>
      <c r="B372" s="470"/>
      <c r="C372" s="471"/>
      <c r="D372" s="465" t="s">
        <v>437</v>
      </c>
      <c r="E372" s="425"/>
      <c r="F372" s="482"/>
      <c r="G372" s="482"/>
      <c r="H372" s="453"/>
      <c r="I372" s="459"/>
      <c r="J372" s="455"/>
      <c r="K372" s="455"/>
      <c r="L372" s="455"/>
      <c r="M372" s="455"/>
      <c r="N372" s="454"/>
      <c r="O372" s="455"/>
      <c r="P372" s="456"/>
      <c r="Q372" s="457"/>
      <c r="R372" s="458"/>
      <c r="S372" s="455"/>
      <c r="T372" s="456"/>
      <c r="U372" s="456"/>
      <c r="V372" s="457"/>
      <c r="W372" s="454"/>
      <c r="X372" s="458"/>
      <c r="Y372" s="455"/>
      <c r="Z372" s="455"/>
      <c r="AA372" s="455"/>
      <c r="AB372" s="454"/>
      <c r="AC372" s="456"/>
      <c r="AD372" s="456"/>
      <c r="AE372" s="457"/>
      <c r="AF372" s="459"/>
      <c r="AG372" s="455"/>
      <c r="AH372" s="455"/>
      <c r="AI372" s="459">
        <v>80</v>
      </c>
      <c r="AJ372" s="455">
        <v>40</v>
      </c>
      <c r="AK372" s="455"/>
      <c r="AL372" s="455"/>
      <c r="AM372" s="454"/>
      <c r="AN372" s="460">
        <v>1</v>
      </c>
      <c r="AO372" s="461"/>
      <c r="AP372" s="607"/>
      <c r="AQ372" s="462">
        <v>1</v>
      </c>
      <c r="AR372" s="463">
        <f t="shared" si="14"/>
        <v>2</v>
      </c>
    </row>
    <row r="373" spans="1:45" ht="12.75">
      <c r="A373" s="581"/>
      <c r="B373" s="582"/>
      <c r="C373" s="583"/>
      <c r="D373" s="468" t="s">
        <v>438</v>
      </c>
      <c r="E373" s="410"/>
      <c r="F373" s="610"/>
      <c r="G373" s="610"/>
      <c r="H373" s="611"/>
      <c r="I373" s="612"/>
      <c r="J373" s="613"/>
      <c r="K373" s="613"/>
      <c r="L373" s="613"/>
      <c r="M373" s="613"/>
      <c r="N373" s="614"/>
      <c r="O373" s="613"/>
      <c r="P373" s="615"/>
      <c r="Q373" s="616"/>
      <c r="R373" s="617"/>
      <c r="S373" s="613"/>
      <c r="T373" s="615"/>
      <c r="U373" s="615"/>
      <c r="V373" s="616"/>
      <c r="W373" s="614"/>
      <c r="X373" s="617"/>
      <c r="Y373" s="613"/>
      <c r="Z373" s="613"/>
      <c r="AA373" s="613"/>
      <c r="AB373" s="614"/>
      <c r="AC373" s="615"/>
      <c r="AD373" s="615"/>
      <c r="AE373" s="616"/>
      <c r="AF373" s="612"/>
      <c r="AG373" s="613"/>
      <c r="AH373" s="613"/>
      <c r="AI373" s="612"/>
      <c r="AJ373" s="613"/>
      <c r="AK373" s="613">
        <v>432</v>
      </c>
      <c r="AL373" s="613"/>
      <c r="AM373" s="614">
        <v>288</v>
      </c>
      <c r="AN373" s="618">
        <v>5</v>
      </c>
      <c r="AO373" s="619"/>
      <c r="AP373" s="620"/>
      <c r="AQ373" s="621">
        <v>2</v>
      </c>
      <c r="AR373" s="463">
        <f t="shared" si="14"/>
        <v>7</v>
      </c>
      <c r="AS373" s="584"/>
    </row>
    <row r="374" spans="1:44" ht="12.75">
      <c r="A374" s="449"/>
      <c r="B374" s="470"/>
      <c r="C374" s="471"/>
      <c r="D374" s="465" t="s">
        <v>439</v>
      </c>
      <c r="E374" s="425"/>
      <c r="F374" s="482"/>
      <c r="G374" s="482"/>
      <c r="H374" s="453"/>
      <c r="I374" s="459"/>
      <c r="J374" s="455"/>
      <c r="K374" s="455"/>
      <c r="L374" s="455"/>
      <c r="M374" s="455"/>
      <c r="N374" s="454"/>
      <c r="O374" s="455"/>
      <c r="P374" s="456"/>
      <c r="Q374" s="457"/>
      <c r="R374" s="458"/>
      <c r="S374" s="455"/>
      <c r="T374" s="456"/>
      <c r="U374" s="456"/>
      <c r="V374" s="457"/>
      <c r="W374" s="454"/>
      <c r="X374" s="458"/>
      <c r="Y374" s="455"/>
      <c r="Z374" s="455"/>
      <c r="AA374" s="455"/>
      <c r="AB374" s="454"/>
      <c r="AC374" s="456"/>
      <c r="AD374" s="456"/>
      <c r="AE374" s="457"/>
      <c r="AF374" s="459"/>
      <c r="AG374" s="455"/>
      <c r="AH374" s="455"/>
      <c r="AI374" s="459">
        <v>240</v>
      </c>
      <c r="AJ374" s="455"/>
      <c r="AK374" s="455"/>
      <c r="AL374" s="455"/>
      <c r="AM374" s="454"/>
      <c r="AN374" s="460"/>
      <c r="AO374" s="461"/>
      <c r="AP374" s="607"/>
      <c r="AQ374" s="462">
        <v>0.5</v>
      </c>
      <c r="AR374" s="463">
        <f t="shared" si="14"/>
        <v>0.5</v>
      </c>
    </row>
    <row r="375" spans="1:44" ht="12.75">
      <c r="A375" s="449"/>
      <c r="B375" s="470"/>
      <c r="C375" s="471"/>
      <c r="D375" s="465" t="s">
        <v>440</v>
      </c>
      <c r="E375" s="425"/>
      <c r="F375" s="482"/>
      <c r="G375" s="482"/>
      <c r="H375" s="453"/>
      <c r="I375" s="459"/>
      <c r="J375" s="455"/>
      <c r="K375" s="455"/>
      <c r="L375" s="455"/>
      <c r="M375" s="455"/>
      <c r="N375" s="454"/>
      <c r="O375" s="455"/>
      <c r="P375" s="456"/>
      <c r="Q375" s="457"/>
      <c r="R375" s="458"/>
      <c r="S375" s="455"/>
      <c r="T375" s="456"/>
      <c r="U375" s="456"/>
      <c r="V375" s="457"/>
      <c r="W375" s="454"/>
      <c r="X375" s="458"/>
      <c r="Y375" s="455"/>
      <c r="Z375" s="455"/>
      <c r="AA375" s="455"/>
      <c r="AB375" s="454"/>
      <c r="AC375" s="456"/>
      <c r="AD375" s="456"/>
      <c r="AE375" s="457"/>
      <c r="AF375" s="459"/>
      <c r="AG375" s="455"/>
      <c r="AH375" s="455"/>
      <c r="AI375" s="459">
        <v>120</v>
      </c>
      <c r="AJ375" s="455"/>
      <c r="AK375" s="455">
        <v>80</v>
      </c>
      <c r="AL375" s="455"/>
      <c r="AM375" s="454"/>
      <c r="AN375" s="460"/>
      <c r="AO375" s="461"/>
      <c r="AP375" s="607"/>
      <c r="AQ375" s="462"/>
      <c r="AR375" s="463">
        <f t="shared" si="14"/>
        <v>0</v>
      </c>
    </row>
    <row r="376" spans="1:44" ht="12.75">
      <c r="A376" s="449"/>
      <c r="B376" s="470"/>
      <c r="C376" s="471"/>
      <c r="D376" s="468"/>
      <c r="E376" s="425"/>
      <c r="F376" s="482"/>
      <c r="G376" s="482"/>
      <c r="H376" s="453"/>
      <c r="I376" s="459"/>
      <c r="J376" s="455"/>
      <c r="K376" s="455"/>
      <c r="L376" s="455"/>
      <c r="M376" s="455"/>
      <c r="N376" s="454"/>
      <c r="O376" s="455"/>
      <c r="P376" s="456"/>
      <c r="Q376" s="457"/>
      <c r="R376" s="458"/>
      <c r="S376" s="455"/>
      <c r="T376" s="456"/>
      <c r="U376" s="456"/>
      <c r="V376" s="457"/>
      <c r="W376" s="454"/>
      <c r="X376" s="458"/>
      <c r="Y376" s="455"/>
      <c r="Z376" s="455"/>
      <c r="AA376" s="455"/>
      <c r="AB376" s="454"/>
      <c r="AC376" s="456"/>
      <c r="AD376" s="456"/>
      <c r="AE376" s="457"/>
      <c r="AF376" s="459"/>
      <c r="AG376" s="455"/>
      <c r="AH376" s="455"/>
      <c r="AI376" s="459"/>
      <c r="AJ376" s="455"/>
      <c r="AK376" s="455"/>
      <c r="AL376" s="455"/>
      <c r="AM376" s="454"/>
      <c r="AN376" s="460"/>
      <c r="AO376" s="461"/>
      <c r="AP376" s="607"/>
      <c r="AQ376" s="462"/>
      <c r="AR376" s="463">
        <f t="shared" si="14"/>
        <v>0</v>
      </c>
    </row>
    <row r="377" spans="1:44" ht="12.75">
      <c r="A377" s="449"/>
      <c r="B377" s="470"/>
      <c r="C377" s="471"/>
      <c r="D377" s="608" t="s">
        <v>441</v>
      </c>
      <c r="E377" s="425"/>
      <c r="F377" s="483"/>
      <c r="G377" s="483"/>
      <c r="H377" s="484"/>
      <c r="I377" s="485"/>
      <c r="J377" s="486"/>
      <c r="K377" s="486"/>
      <c r="L377" s="486"/>
      <c r="M377" s="486"/>
      <c r="N377" s="487"/>
      <c r="O377" s="486"/>
      <c r="P377" s="488"/>
      <c r="Q377" s="489"/>
      <c r="R377" s="490"/>
      <c r="S377" s="486"/>
      <c r="T377" s="488"/>
      <c r="U377" s="488"/>
      <c r="V377" s="489"/>
      <c r="W377" s="487"/>
      <c r="X377" s="490"/>
      <c r="Y377" s="486"/>
      <c r="Z377" s="486"/>
      <c r="AA377" s="486"/>
      <c r="AB377" s="487"/>
      <c r="AC377" s="488"/>
      <c r="AD377" s="488"/>
      <c r="AE377" s="489"/>
      <c r="AF377" s="485"/>
      <c r="AG377" s="486"/>
      <c r="AH377" s="486"/>
      <c r="AI377" s="485"/>
      <c r="AJ377" s="486"/>
      <c r="AK377" s="486"/>
      <c r="AL377" s="486"/>
      <c r="AM377" s="487"/>
      <c r="AN377" s="491"/>
      <c r="AO377" s="492"/>
      <c r="AP377" s="609"/>
      <c r="AQ377" s="493"/>
      <c r="AR377" s="494"/>
    </row>
    <row r="378" spans="1:44" ht="12.75">
      <c r="A378" s="449"/>
      <c r="B378" s="470"/>
      <c r="C378" s="471"/>
      <c r="D378" s="608" t="s">
        <v>442</v>
      </c>
      <c r="E378" s="425"/>
      <c r="F378" s="482"/>
      <c r="G378" s="482"/>
      <c r="H378" s="453"/>
      <c r="I378" s="459"/>
      <c r="J378" s="455"/>
      <c r="K378" s="455"/>
      <c r="L378" s="455"/>
      <c r="M378" s="455"/>
      <c r="N378" s="454"/>
      <c r="O378" s="455"/>
      <c r="P378" s="456"/>
      <c r="Q378" s="457"/>
      <c r="R378" s="458"/>
      <c r="S378" s="455"/>
      <c r="T378" s="456"/>
      <c r="U378" s="456"/>
      <c r="V378" s="457"/>
      <c r="W378" s="454"/>
      <c r="X378" s="458"/>
      <c r="Y378" s="455"/>
      <c r="Z378" s="455"/>
      <c r="AA378" s="455"/>
      <c r="AB378" s="454"/>
      <c r="AC378" s="456"/>
      <c r="AD378" s="456"/>
      <c r="AE378" s="457"/>
      <c r="AF378" s="459"/>
      <c r="AG378" s="455"/>
      <c r="AH378" s="455"/>
      <c r="AI378" s="459"/>
      <c r="AJ378" s="455"/>
      <c r="AK378" s="455"/>
      <c r="AL378" s="455"/>
      <c r="AM378" s="454"/>
      <c r="AN378" s="460"/>
      <c r="AO378" s="461"/>
      <c r="AP378" s="607"/>
      <c r="AQ378" s="462"/>
      <c r="AR378" s="463">
        <f aca="true" t="shared" si="15" ref="AR378:AR388">SUM(AN378:AQ378)</f>
        <v>0</v>
      </c>
    </row>
    <row r="379" spans="1:44" ht="12.75">
      <c r="A379" s="449"/>
      <c r="B379" s="470"/>
      <c r="C379" s="471"/>
      <c r="D379" s="468" t="s">
        <v>443</v>
      </c>
      <c r="E379" s="425"/>
      <c r="F379" s="482"/>
      <c r="G379" s="482"/>
      <c r="H379" s="453"/>
      <c r="I379" s="459">
        <v>80</v>
      </c>
      <c r="J379" s="455"/>
      <c r="K379" s="455"/>
      <c r="L379" s="455"/>
      <c r="M379" s="455"/>
      <c r="N379" s="454"/>
      <c r="O379" s="455"/>
      <c r="P379" s="456"/>
      <c r="Q379" s="457"/>
      <c r="R379" s="458"/>
      <c r="S379" s="455"/>
      <c r="T379" s="456"/>
      <c r="U379" s="456"/>
      <c r="V379" s="457"/>
      <c r="W379" s="454"/>
      <c r="X379" s="458"/>
      <c r="Y379" s="455"/>
      <c r="Z379" s="455"/>
      <c r="AA379" s="455"/>
      <c r="AB379" s="454"/>
      <c r="AC379" s="456"/>
      <c r="AD379" s="456"/>
      <c r="AE379" s="457"/>
      <c r="AF379" s="459"/>
      <c r="AG379" s="455"/>
      <c r="AH379" s="455"/>
      <c r="AI379" s="459"/>
      <c r="AJ379" s="455"/>
      <c r="AK379" s="455"/>
      <c r="AL379" s="455"/>
      <c r="AM379" s="454"/>
      <c r="AN379" s="460"/>
      <c r="AO379" s="461"/>
      <c r="AP379" s="607"/>
      <c r="AQ379" s="462"/>
      <c r="AR379" s="463">
        <f t="shared" si="15"/>
        <v>0</v>
      </c>
    </row>
    <row r="380" spans="1:44" ht="12.75">
      <c r="A380" s="449"/>
      <c r="B380" s="470"/>
      <c r="C380" s="471"/>
      <c r="D380" s="468" t="s">
        <v>444</v>
      </c>
      <c r="E380" s="425"/>
      <c r="F380" s="482"/>
      <c r="G380" s="482"/>
      <c r="H380" s="453"/>
      <c r="I380" s="459"/>
      <c r="J380" s="455"/>
      <c r="K380" s="455"/>
      <c r="L380" s="455"/>
      <c r="M380" s="455"/>
      <c r="N380" s="454"/>
      <c r="O380" s="455"/>
      <c r="P380" s="456"/>
      <c r="Q380" s="457"/>
      <c r="R380" s="458"/>
      <c r="S380" s="455"/>
      <c r="T380" s="456"/>
      <c r="U380" s="456"/>
      <c r="V380" s="457"/>
      <c r="W380" s="454"/>
      <c r="X380" s="458"/>
      <c r="Y380" s="455">
        <v>120</v>
      </c>
      <c r="Z380" s="455"/>
      <c r="AA380" s="455"/>
      <c r="AB380" s="454"/>
      <c r="AC380" s="456"/>
      <c r="AD380" s="456"/>
      <c r="AE380" s="457"/>
      <c r="AF380" s="459"/>
      <c r="AG380" s="455"/>
      <c r="AH380" s="455"/>
      <c r="AI380" s="459"/>
      <c r="AJ380" s="455"/>
      <c r="AK380" s="455"/>
      <c r="AL380" s="455"/>
      <c r="AM380" s="454"/>
      <c r="AN380" s="460"/>
      <c r="AO380" s="461"/>
      <c r="AP380" s="607"/>
      <c r="AQ380" s="462"/>
      <c r="AR380" s="463">
        <f t="shared" si="15"/>
        <v>0</v>
      </c>
    </row>
    <row r="381" spans="1:44" ht="12.75">
      <c r="A381" s="449"/>
      <c r="B381" s="470"/>
      <c r="C381" s="471"/>
      <c r="D381" s="468"/>
      <c r="E381" s="425"/>
      <c r="F381" s="482"/>
      <c r="G381" s="482"/>
      <c r="H381" s="453"/>
      <c r="I381" s="459"/>
      <c r="J381" s="455"/>
      <c r="K381" s="455"/>
      <c r="L381" s="455"/>
      <c r="M381" s="455"/>
      <c r="N381" s="454"/>
      <c r="O381" s="455"/>
      <c r="P381" s="456"/>
      <c r="Q381" s="457"/>
      <c r="R381" s="458"/>
      <c r="S381" s="455"/>
      <c r="T381" s="456"/>
      <c r="U381" s="456"/>
      <c r="V381" s="457"/>
      <c r="W381" s="454"/>
      <c r="X381" s="458"/>
      <c r="Y381" s="455"/>
      <c r="Z381" s="455"/>
      <c r="AA381" s="455"/>
      <c r="AB381" s="454"/>
      <c r="AC381" s="456"/>
      <c r="AD381" s="456"/>
      <c r="AE381" s="457"/>
      <c r="AF381" s="459"/>
      <c r="AG381" s="455"/>
      <c r="AH381" s="455"/>
      <c r="AI381" s="459"/>
      <c r="AJ381" s="455"/>
      <c r="AK381" s="455"/>
      <c r="AL381" s="455"/>
      <c r="AM381" s="454"/>
      <c r="AN381" s="460"/>
      <c r="AO381" s="461"/>
      <c r="AP381" s="607"/>
      <c r="AQ381" s="462"/>
      <c r="AR381" s="463">
        <f t="shared" si="15"/>
        <v>0</v>
      </c>
    </row>
    <row r="382" spans="1:44" ht="12.75">
      <c r="A382" s="449"/>
      <c r="B382" s="470"/>
      <c r="C382" s="471"/>
      <c r="D382" s="451" t="s">
        <v>284</v>
      </c>
      <c r="E382" s="425"/>
      <c r="F382" s="482"/>
      <c r="G382" s="482"/>
      <c r="H382" s="453"/>
      <c r="I382" s="459"/>
      <c r="J382" s="455"/>
      <c r="K382" s="455"/>
      <c r="L382" s="455"/>
      <c r="M382" s="455"/>
      <c r="N382" s="454"/>
      <c r="O382" s="455"/>
      <c r="P382" s="456"/>
      <c r="Q382" s="457"/>
      <c r="R382" s="458"/>
      <c r="S382" s="455"/>
      <c r="T382" s="456"/>
      <c r="U382" s="456"/>
      <c r="V382" s="457"/>
      <c r="W382" s="454"/>
      <c r="X382" s="458"/>
      <c r="Y382" s="455"/>
      <c r="Z382" s="455"/>
      <c r="AA382" s="455"/>
      <c r="AB382" s="454"/>
      <c r="AC382" s="456"/>
      <c r="AD382" s="456"/>
      <c r="AE382" s="457"/>
      <c r="AF382" s="459"/>
      <c r="AG382" s="455"/>
      <c r="AH382" s="455"/>
      <c r="AI382" s="459"/>
      <c r="AJ382" s="455"/>
      <c r="AK382" s="455"/>
      <c r="AL382" s="455"/>
      <c r="AM382" s="454"/>
      <c r="AN382" s="460"/>
      <c r="AO382" s="461"/>
      <c r="AP382" s="607"/>
      <c r="AQ382" s="462"/>
      <c r="AR382" s="463">
        <f t="shared" si="15"/>
        <v>0</v>
      </c>
    </row>
    <row r="383" spans="1:44" ht="12.75">
      <c r="A383" s="449"/>
      <c r="B383" s="470"/>
      <c r="C383" s="471"/>
      <c r="D383" s="465" t="s">
        <v>445</v>
      </c>
      <c r="E383" s="425"/>
      <c r="F383" s="482"/>
      <c r="G383" s="482"/>
      <c r="H383" s="453"/>
      <c r="I383" s="459"/>
      <c r="J383" s="455"/>
      <c r="K383" s="455"/>
      <c r="L383" s="455"/>
      <c r="M383" s="455"/>
      <c r="N383" s="454"/>
      <c r="O383" s="455"/>
      <c r="P383" s="456"/>
      <c r="Q383" s="457"/>
      <c r="R383" s="458"/>
      <c r="S383" s="455"/>
      <c r="T383" s="456"/>
      <c r="U383" s="456"/>
      <c r="V383" s="457"/>
      <c r="W383" s="454"/>
      <c r="X383" s="458"/>
      <c r="Y383" s="455"/>
      <c r="Z383" s="455"/>
      <c r="AA383" s="455"/>
      <c r="AB383" s="454"/>
      <c r="AC383" s="456"/>
      <c r="AD383" s="456"/>
      <c r="AE383" s="457"/>
      <c r="AF383" s="459"/>
      <c r="AG383" s="455"/>
      <c r="AH383" s="455"/>
      <c r="AI383" s="459"/>
      <c r="AJ383" s="455"/>
      <c r="AK383" s="455"/>
      <c r="AL383" s="455"/>
      <c r="AM383" s="454"/>
      <c r="AN383" s="605">
        <v>55</v>
      </c>
      <c r="AO383" s="606">
        <v>0</v>
      </c>
      <c r="AP383" s="607"/>
      <c r="AQ383" s="462"/>
      <c r="AR383" s="463">
        <f t="shared" si="15"/>
        <v>55</v>
      </c>
    </row>
    <row r="384" spans="1:44" ht="12.75">
      <c r="A384" s="449"/>
      <c r="B384" s="470"/>
      <c r="C384" s="471"/>
      <c r="D384" s="465" t="s">
        <v>446</v>
      </c>
      <c r="E384" s="425"/>
      <c r="F384" s="482"/>
      <c r="G384" s="482"/>
      <c r="H384" s="453"/>
      <c r="I384" s="459"/>
      <c r="J384" s="455"/>
      <c r="K384" s="455"/>
      <c r="L384" s="455"/>
      <c r="M384" s="455"/>
      <c r="N384" s="454"/>
      <c r="O384" s="455"/>
      <c r="P384" s="456"/>
      <c r="Q384" s="457"/>
      <c r="R384" s="458"/>
      <c r="S384" s="455"/>
      <c r="T384" s="456"/>
      <c r="U384" s="456"/>
      <c r="V384" s="457"/>
      <c r="W384" s="454"/>
      <c r="X384" s="458"/>
      <c r="Y384" s="455"/>
      <c r="Z384" s="455"/>
      <c r="AA384" s="455"/>
      <c r="AB384" s="454"/>
      <c r="AC384" s="456"/>
      <c r="AD384" s="456"/>
      <c r="AE384" s="457"/>
      <c r="AF384" s="459"/>
      <c r="AG384" s="455"/>
      <c r="AH384" s="455"/>
      <c r="AI384" s="459"/>
      <c r="AJ384" s="455"/>
      <c r="AK384" s="455"/>
      <c r="AL384" s="455"/>
      <c r="AM384" s="454"/>
      <c r="AN384" s="605">
        <v>0</v>
      </c>
      <c r="AO384" s="606">
        <v>30</v>
      </c>
      <c r="AP384" s="607"/>
      <c r="AQ384" s="462"/>
      <c r="AR384" s="463">
        <f t="shared" si="15"/>
        <v>30</v>
      </c>
    </row>
    <row r="385" spans="1:44" ht="12.75">
      <c r="A385" s="449"/>
      <c r="B385" s="470"/>
      <c r="C385" s="471"/>
      <c r="D385" s="465" t="s">
        <v>447</v>
      </c>
      <c r="E385" s="425"/>
      <c r="F385" s="482"/>
      <c r="G385" s="482"/>
      <c r="H385" s="453"/>
      <c r="I385" s="459"/>
      <c r="J385" s="455"/>
      <c r="K385" s="455"/>
      <c r="L385" s="455"/>
      <c r="M385" s="455"/>
      <c r="N385" s="454"/>
      <c r="O385" s="455"/>
      <c r="P385" s="456"/>
      <c r="Q385" s="457"/>
      <c r="R385" s="458"/>
      <c r="S385" s="455"/>
      <c r="T385" s="456"/>
      <c r="U385" s="456"/>
      <c r="V385" s="457"/>
      <c r="W385" s="454"/>
      <c r="X385" s="458"/>
      <c r="Y385" s="455"/>
      <c r="Z385" s="455"/>
      <c r="AA385" s="455"/>
      <c r="AB385" s="454"/>
      <c r="AC385" s="456"/>
      <c r="AD385" s="456"/>
      <c r="AE385" s="457"/>
      <c r="AF385" s="459"/>
      <c r="AG385" s="455"/>
      <c r="AH385" s="455"/>
      <c r="AI385" s="459"/>
      <c r="AJ385" s="455"/>
      <c r="AK385" s="455"/>
      <c r="AL385" s="455"/>
      <c r="AM385" s="454"/>
      <c r="AN385" s="605">
        <v>0</v>
      </c>
      <c r="AO385" s="606">
        <v>30</v>
      </c>
      <c r="AP385" s="607"/>
      <c r="AQ385" s="462"/>
      <c r="AR385" s="463">
        <f t="shared" si="15"/>
        <v>30</v>
      </c>
    </row>
    <row r="386" spans="1:44" ht="12.75">
      <c r="A386" s="449"/>
      <c r="B386" s="470"/>
      <c r="C386" s="471"/>
      <c r="D386" s="465" t="s">
        <v>448</v>
      </c>
      <c r="E386" s="425"/>
      <c r="F386" s="482"/>
      <c r="G386" s="482"/>
      <c r="H386" s="453"/>
      <c r="I386" s="459"/>
      <c r="J386" s="455"/>
      <c r="K386" s="455"/>
      <c r="L386" s="455"/>
      <c r="M386" s="455"/>
      <c r="N386" s="454"/>
      <c r="O386" s="455"/>
      <c r="P386" s="456"/>
      <c r="Q386" s="457"/>
      <c r="R386" s="458"/>
      <c r="S386" s="455"/>
      <c r="T386" s="456"/>
      <c r="U386" s="456"/>
      <c r="V386" s="457"/>
      <c r="W386" s="454"/>
      <c r="X386" s="458"/>
      <c r="Y386" s="455"/>
      <c r="Z386" s="455"/>
      <c r="AA386" s="455"/>
      <c r="AB386" s="454"/>
      <c r="AC386" s="456"/>
      <c r="AD386" s="456"/>
      <c r="AE386" s="457"/>
      <c r="AF386" s="459"/>
      <c r="AG386" s="455"/>
      <c r="AH386" s="455"/>
      <c r="AI386" s="459"/>
      <c r="AJ386" s="455"/>
      <c r="AK386" s="455"/>
      <c r="AL386" s="455"/>
      <c r="AM386" s="454"/>
      <c r="AN386" s="622">
        <v>5</v>
      </c>
      <c r="AO386" s="623"/>
      <c r="AP386" s="607"/>
      <c r="AQ386" s="462"/>
      <c r="AR386" s="463">
        <f t="shared" si="15"/>
        <v>5</v>
      </c>
    </row>
    <row r="387" spans="1:44" ht="12.75">
      <c r="A387" s="449"/>
      <c r="B387" s="470"/>
      <c r="C387" s="471"/>
      <c r="D387" s="608" t="s">
        <v>326</v>
      </c>
      <c r="E387" s="425"/>
      <c r="F387" s="482"/>
      <c r="G387" s="482"/>
      <c r="H387" s="453"/>
      <c r="I387" s="459"/>
      <c r="J387" s="455"/>
      <c r="K387" s="455"/>
      <c r="L387" s="455"/>
      <c r="M387" s="455"/>
      <c r="N387" s="454"/>
      <c r="O387" s="455"/>
      <c r="P387" s="456"/>
      <c r="Q387" s="457"/>
      <c r="R387" s="458"/>
      <c r="S387" s="455"/>
      <c r="T387" s="456"/>
      <c r="U387" s="456"/>
      <c r="V387" s="457"/>
      <c r="W387" s="454"/>
      <c r="X387" s="458"/>
      <c r="Y387" s="455"/>
      <c r="Z387" s="455"/>
      <c r="AA387" s="455"/>
      <c r="AB387" s="454"/>
      <c r="AC387" s="456"/>
      <c r="AD387" s="456"/>
      <c r="AE387" s="457"/>
      <c r="AF387" s="459"/>
      <c r="AG387" s="455"/>
      <c r="AH387" s="455"/>
      <c r="AI387" s="459"/>
      <c r="AJ387" s="455"/>
      <c r="AK387" s="455"/>
      <c r="AL387" s="455"/>
      <c r="AM387" s="454"/>
      <c r="AN387" s="460"/>
      <c r="AO387" s="461"/>
      <c r="AP387" s="607"/>
      <c r="AQ387" s="462"/>
      <c r="AR387" s="463">
        <f t="shared" si="15"/>
        <v>0</v>
      </c>
    </row>
    <row r="388" spans="1:44" ht="12.75">
      <c r="A388" s="449"/>
      <c r="B388" s="470"/>
      <c r="C388" s="471"/>
      <c r="D388" s="468" t="s">
        <v>449</v>
      </c>
      <c r="E388" s="425"/>
      <c r="F388" s="482"/>
      <c r="G388" s="482"/>
      <c r="H388" s="453"/>
      <c r="I388" s="459"/>
      <c r="J388" s="455"/>
      <c r="K388" s="455"/>
      <c r="L388" s="455"/>
      <c r="M388" s="455"/>
      <c r="N388" s="454"/>
      <c r="O388" s="455"/>
      <c r="P388" s="456"/>
      <c r="Q388" s="457"/>
      <c r="R388" s="458"/>
      <c r="S388" s="455"/>
      <c r="T388" s="456"/>
      <c r="U388" s="456"/>
      <c r="V388" s="457"/>
      <c r="W388" s="454"/>
      <c r="X388" s="458"/>
      <c r="Y388" s="455"/>
      <c r="Z388" s="455"/>
      <c r="AA388" s="455"/>
      <c r="AB388" s="454"/>
      <c r="AC388" s="456"/>
      <c r="AD388" s="456"/>
      <c r="AE388" s="457"/>
      <c r="AF388" s="459"/>
      <c r="AG388" s="455"/>
      <c r="AH388" s="455"/>
      <c r="AI388" s="459"/>
      <c r="AJ388" s="455"/>
      <c r="AK388" s="455"/>
      <c r="AL388" s="455"/>
      <c r="AM388" s="624">
        <v>144</v>
      </c>
      <c r="AN388" s="622">
        <v>1</v>
      </c>
      <c r="AO388" s="623">
        <v>0</v>
      </c>
      <c r="AP388" s="625">
        <v>1</v>
      </c>
      <c r="AQ388" s="462"/>
      <c r="AR388" s="463">
        <f t="shared" si="15"/>
        <v>2</v>
      </c>
    </row>
    <row r="389" spans="1:45" ht="13.5" thickBot="1">
      <c r="A389" s="495"/>
      <c r="B389" s="496"/>
      <c r="C389" s="497"/>
      <c r="D389" s="626"/>
      <c r="E389" s="425"/>
      <c r="F389" s="499"/>
      <c r="G389" s="499"/>
      <c r="H389" s="500"/>
      <c r="I389" s="501"/>
      <c r="J389" s="502"/>
      <c r="K389" s="502"/>
      <c r="L389" s="502"/>
      <c r="M389" s="502"/>
      <c r="N389" s="503"/>
      <c r="O389" s="502"/>
      <c r="P389" s="504"/>
      <c r="Q389" s="505"/>
      <c r="R389" s="506"/>
      <c r="S389" s="502"/>
      <c r="T389" s="504"/>
      <c r="U389" s="504"/>
      <c r="V389" s="505"/>
      <c r="W389" s="503"/>
      <c r="X389" s="506"/>
      <c r="Y389" s="502"/>
      <c r="Z389" s="502"/>
      <c r="AA389" s="502"/>
      <c r="AB389" s="503"/>
      <c r="AC389" s="504"/>
      <c r="AD389" s="504"/>
      <c r="AE389" s="505"/>
      <c r="AF389" s="501"/>
      <c r="AG389" s="502"/>
      <c r="AH389" s="502"/>
      <c r="AI389" s="501"/>
      <c r="AJ389" s="502"/>
      <c r="AK389" s="502"/>
      <c r="AL389" s="502"/>
      <c r="AM389" s="503"/>
      <c r="AN389" s="507"/>
      <c r="AO389" s="508"/>
      <c r="AP389" s="508"/>
      <c r="AQ389" s="509"/>
      <c r="AR389" s="463">
        <f>SUM(AN389:AQ389)</f>
        <v>0</v>
      </c>
      <c r="AS389" s="100"/>
    </row>
    <row r="390" spans="1:44" ht="12.75">
      <c r="A390" s="469">
        <v>1170</v>
      </c>
      <c r="B390" s="469" t="s">
        <v>450</v>
      </c>
      <c r="C390" s="469">
        <v>5501</v>
      </c>
      <c r="D390" s="436" t="s">
        <v>451</v>
      </c>
      <c r="E390" s="514" t="s">
        <v>452</v>
      </c>
      <c r="F390" s="627"/>
      <c r="G390" s="627"/>
      <c r="H390" s="628"/>
      <c r="I390" s="629"/>
      <c r="J390" s="630"/>
      <c r="K390" s="630"/>
      <c r="L390" s="630"/>
      <c r="M390" s="630"/>
      <c r="N390" s="631"/>
      <c r="O390" s="630"/>
      <c r="P390" s="632"/>
      <c r="Q390" s="633"/>
      <c r="R390" s="634"/>
      <c r="S390" s="630"/>
      <c r="T390" s="632"/>
      <c r="U390" s="632"/>
      <c r="V390" s="633"/>
      <c r="W390" s="631"/>
      <c r="X390" s="634"/>
      <c r="Y390" s="630"/>
      <c r="Z390" s="630"/>
      <c r="AA390" s="630"/>
      <c r="AB390" s="631"/>
      <c r="AC390" s="632"/>
      <c r="AD390" s="632"/>
      <c r="AE390" s="633"/>
      <c r="AF390" s="629"/>
      <c r="AG390" s="630"/>
      <c r="AH390" s="630"/>
      <c r="AI390" s="629"/>
      <c r="AJ390" s="630"/>
      <c r="AK390" s="630"/>
      <c r="AL390" s="630"/>
      <c r="AM390" s="631"/>
      <c r="AN390" s="635"/>
      <c r="AO390" s="636"/>
      <c r="AP390" s="636"/>
      <c r="AQ390" s="637"/>
      <c r="AR390" s="638"/>
    </row>
    <row r="391" spans="1:44" ht="12.75">
      <c r="A391" s="449"/>
      <c r="B391" s="470"/>
      <c r="C391" s="471" t="s">
        <v>453</v>
      </c>
      <c r="D391" s="465" t="s">
        <v>454</v>
      </c>
      <c r="E391" s="425"/>
      <c r="F391" s="540"/>
      <c r="G391" s="540"/>
      <c r="H391" s="530"/>
      <c r="I391" s="531"/>
      <c r="J391" s="532"/>
      <c r="K391" s="532"/>
      <c r="L391" s="532"/>
      <c r="M391" s="532"/>
      <c r="N391" s="533"/>
      <c r="O391" s="532"/>
      <c r="P391" s="534"/>
      <c r="Q391" s="535"/>
      <c r="R391" s="536"/>
      <c r="S391" s="532"/>
      <c r="T391" s="534"/>
      <c r="U391" s="534"/>
      <c r="V391" s="535"/>
      <c r="W391" s="533"/>
      <c r="X391" s="536"/>
      <c r="Y391" s="532"/>
      <c r="Z391" s="532"/>
      <c r="AA391" s="532"/>
      <c r="AB391" s="533"/>
      <c r="AC391" s="534"/>
      <c r="AD391" s="534"/>
      <c r="AE391" s="535"/>
      <c r="AF391" s="531"/>
      <c r="AG391" s="532"/>
      <c r="AH391" s="532"/>
      <c r="AI391" s="531"/>
      <c r="AJ391" s="532"/>
      <c r="AK391" s="532"/>
      <c r="AL391" s="532"/>
      <c r="AM391" s="533"/>
      <c r="AN391" s="537"/>
      <c r="AO391" s="538"/>
      <c r="AP391" s="538"/>
      <c r="AQ391" s="539"/>
      <c r="AR391" s="463"/>
    </row>
    <row r="392" spans="1:44" ht="12.75">
      <c r="A392" s="449"/>
      <c r="B392" s="470"/>
      <c r="C392" s="471"/>
      <c r="D392" s="465" t="s">
        <v>455</v>
      </c>
      <c r="E392" s="425"/>
      <c r="F392" s="540"/>
      <c r="G392" s="540"/>
      <c r="H392" s="530"/>
      <c r="I392" s="531"/>
      <c r="J392" s="532"/>
      <c r="K392" s="532"/>
      <c r="L392" s="532"/>
      <c r="M392" s="532"/>
      <c r="N392" s="533"/>
      <c r="O392" s="532"/>
      <c r="P392" s="534"/>
      <c r="Q392" s="535"/>
      <c r="R392" s="536"/>
      <c r="S392" s="532"/>
      <c r="T392" s="534"/>
      <c r="U392" s="534"/>
      <c r="V392" s="535"/>
      <c r="W392" s="533"/>
      <c r="X392" s="536"/>
      <c r="Y392" s="532"/>
      <c r="Z392" s="532"/>
      <c r="AA392" s="532"/>
      <c r="AB392" s="533"/>
      <c r="AC392" s="534"/>
      <c r="AD392" s="534"/>
      <c r="AE392" s="535"/>
      <c r="AF392" s="531"/>
      <c r="AG392" s="532"/>
      <c r="AH392" s="532"/>
      <c r="AI392" s="531"/>
      <c r="AJ392" s="532"/>
      <c r="AK392" s="532"/>
      <c r="AL392" s="532"/>
      <c r="AM392" s="533"/>
      <c r="AN392" s="537"/>
      <c r="AO392" s="538"/>
      <c r="AP392" s="538"/>
      <c r="AQ392" s="539"/>
      <c r="AR392" s="463"/>
    </row>
    <row r="393" spans="1:44" ht="12.75">
      <c r="A393" s="449"/>
      <c r="B393" s="470"/>
      <c r="C393" s="471"/>
      <c r="D393" s="465" t="s">
        <v>456</v>
      </c>
      <c r="E393" s="425"/>
      <c r="F393" s="540"/>
      <c r="G393" s="540"/>
      <c r="H393" s="530"/>
      <c r="I393" s="531"/>
      <c r="J393" s="532"/>
      <c r="K393" s="532"/>
      <c r="L393" s="532"/>
      <c r="M393" s="532"/>
      <c r="N393" s="533"/>
      <c r="O393" s="532"/>
      <c r="P393" s="534"/>
      <c r="Q393" s="535"/>
      <c r="R393" s="536"/>
      <c r="S393" s="532"/>
      <c r="T393" s="534"/>
      <c r="U393" s="534"/>
      <c r="V393" s="535"/>
      <c r="W393" s="533"/>
      <c r="X393" s="536"/>
      <c r="Y393" s="532"/>
      <c r="Z393" s="532"/>
      <c r="AA393" s="532"/>
      <c r="AB393" s="533"/>
      <c r="AC393" s="534"/>
      <c r="AD393" s="534"/>
      <c r="AE393" s="535"/>
      <c r="AF393" s="531"/>
      <c r="AG393" s="532"/>
      <c r="AH393" s="532"/>
      <c r="AI393" s="531"/>
      <c r="AJ393" s="532"/>
      <c r="AK393" s="532"/>
      <c r="AL393" s="532"/>
      <c r="AM393" s="533"/>
      <c r="AN393" s="537"/>
      <c r="AO393" s="538"/>
      <c r="AP393" s="538"/>
      <c r="AQ393" s="539"/>
      <c r="AR393" s="463"/>
    </row>
    <row r="394" spans="1:44" ht="12.75">
      <c r="A394" s="449"/>
      <c r="B394" s="470"/>
      <c r="C394" s="471"/>
      <c r="D394" s="465" t="s">
        <v>457</v>
      </c>
      <c r="E394" s="425"/>
      <c r="F394" s="540"/>
      <c r="G394" s="540"/>
      <c r="H394" s="530"/>
      <c r="I394" s="531"/>
      <c r="J394" s="532"/>
      <c r="K394" s="532"/>
      <c r="L394" s="532"/>
      <c r="M394" s="532"/>
      <c r="N394" s="533"/>
      <c r="O394" s="532"/>
      <c r="P394" s="534"/>
      <c r="Q394" s="535"/>
      <c r="R394" s="536"/>
      <c r="S394" s="532"/>
      <c r="T394" s="534"/>
      <c r="U394" s="534"/>
      <c r="V394" s="535"/>
      <c r="W394" s="533"/>
      <c r="X394" s="536"/>
      <c r="Y394" s="532"/>
      <c r="Z394" s="532"/>
      <c r="AA394" s="532"/>
      <c r="AB394" s="533"/>
      <c r="AC394" s="534"/>
      <c r="AD394" s="534"/>
      <c r="AE394" s="535"/>
      <c r="AF394" s="531"/>
      <c r="AG394" s="532"/>
      <c r="AH394" s="532"/>
      <c r="AI394" s="531"/>
      <c r="AJ394" s="532"/>
      <c r="AK394" s="532"/>
      <c r="AL394" s="532"/>
      <c r="AM394" s="533"/>
      <c r="AN394" s="537"/>
      <c r="AO394" s="538"/>
      <c r="AP394" s="538"/>
      <c r="AQ394" s="539"/>
      <c r="AR394" s="463"/>
    </row>
    <row r="395" spans="1:44" ht="12.75">
      <c r="A395" s="449"/>
      <c r="B395" s="470"/>
      <c r="C395" s="471"/>
      <c r="D395" s="465" t="s">
        <v>458</v>
      </c>
      <c r="E395" s="425"/>
      <c r="F395" s="540"/>
      <c r="G395" s="540"/>
      <c r="H395" s="530"/>
      <c r="I395" s="531"/>
      <c r="J395" s="532"/>
      <c r="K395" s="532"/>
      <c r="L395" s="532"/>
      <c r="M395" s="532"/>
      <c r="N395" s="533"/>
      <c r="O395" s="532"/>
      <c r="P395" s="534"/>
      <c r="Q395" s="535"/>
      <c r="R395" s="536"/>
      <c r="S395" s="532"/>
      <c r="T395" s="534"/>
      <c r="U395" s="534"/>
      <c r="V395" s="535"/>
      <c r="W395" s="533"/>
      <c r="X395" s="536"/>
      <c r="Y395" s="532"/>
      <c r="Z395" s="532"/>
      <c r="AA395" s="532"/>
      <c r="AB395" s="533"/>
      <c r="AC395" s="534"/>
      <c r="AD395" s="534"/>
      <c r="AE395" s="535"/>
      <c r="AF395" s="531"/>
      <c r="AG395" s="532"/>
      <c r="AH395" s="532"/>
      <c r="AI395" s="531"/>
      <c r="AJ395" s="532"/>
      <c r="AK395" s="532"/>
      <c r="AL395" s="532"/>
      <c r="AM395" s="533"/>
      <c r="AN395" s="537"/>
      <c r="AO395" s="538"/>
      <c r="AP395" s="538"/>
      <c r="AQ395" s="539"/>
      <c r="AR395" s="463"/>
    </row>
    <row r="396" spans="1:44" ht="12.75">
      <c r="A396" s="449"/>
      <c r="B396" s="470"/>
      <c r="C396" s="471"/>
      <c r="D396" s="451" t="s">
        <v>225</v>
      </c>
      <c r="E396" s="425"/>
      <c r="F396" s="452"/>
      <c r="G396" s="452"/>
      <c r="H396" s="472"/>
      <c r="I396" s="473"/>
      <c r="J396" s="474"/>
      <c r="K396" s="474"/>
      <c r="L396" s="474"/>
      <c r="M396" s="474"/>
      <c r="N396" s="475"/>
      <c r="O396" s="474"/>
      <c r="P396" s="476"/>
      <c r="Q396" s="477"/>
      <c r="R396" s="478"/>
      <c r="S396" s="474"/>
      <c r="T396" s="476"/>
      <c r="U396" s="476"/>
      <c r="V396" s="477"/>
      <c r="W396" s="475"/>
      <c r="X396" s="478"/>
      <c r="Y396" s="474"/>
      <c r="Z396" s="474"/>
      <c r="AA396" s="474"/>
      <c r="AB396" s="475"/>
      <c r="AC396" s="476"/>
      <c r="AD396" s="476"/>
      <c r="AE396" s="477"/>
      <c r="AF396" s="473"/>
      <c r="AG396" s="474"/>
      <c r="AH396" s="474"/>
      <c r="AI396" s="473"/>
      <c r="AJ396" s="474"/>
      <c r="AK396" s="474"/>
      <c r="AL396" s="474"/>
      <c r="AM396" s="475"/>
      <c r="AN396" s="479"/>
      <c r="AO396" s="480"/>
      <c r="AP396" s="480"/>
      <c r="AQ396" s="481"/>
      <c r="AR396" s="463">
        <f>SUM(AN396:AQ396)</f>
        <v>0</v>
      </c>
    </row>
    <row r="397" spans="1:44" ht="12.75">
      <c r="A397" s="449"/>
      <c r="B397" s="470"/>
      <c r="C397" s="471"/>
      <c r="D397" s="465" t="s">
        <v>459</v>
      </c>
      <c r="E397" s="425"/>
      <c r="F397" s="452">
        <v>40182</v>
      </c>
      <c r="G397" s="452">
        <v>40330</v>
      </c>
      <c r="H397" s="453"/>
      <c r="I397" s="459"/>
      <c r="J397" s="455"/>
      <c r="K397" s="455"/>
      <c r="L397" s="455"/>
      <c r="M397" s="455"/>
      <c r="N397" s="454"/>
      <c r="O397" s="639">
        <v>300</v>
      </c>
      <c r="P397" s="456"/>
      <c r="Q397" s="457"/>
      <c r="R397" s="458"/>
      <c r="S397" s="455"/>
      <c r="T397" s="456"/>
      <c r="U397" s="456"/>
      <c r="V397" s="457"/>
      <c r="W397" s="454">
        <v>240</v>
      </c>
      <c r="X397" s="458"/>
      <c r="Y397" s="455"/>
      <c r="Z397" s="455"/>
      <c r="AA397" s="455"/>
      <c r="AB397" s="454"/>
      <c r="AC397" s="456"/>
      <c r="AD397" s="456"/>
      <c r="AE397" s="457"/>
      <c r="AF397" s="459"/>
      <c r="AG397" s="455"/>
      <c r="AH397" s="455"/>
      <c r="AI397" s="459"/>
      <c r="AJ397" s="455"/>
      <c r="AK397" s="455"/>
      <c r="AL397" s="455"/>
      <c r="AM397" s="454"/>
      <c r="AN397" s="460"/>
      <c r="AO397" s="461"/>
      <c r="AP397" s="461"/>
      <c r="AQ397" s="462"/>
      <c r="AR397" s="463">
        <f aca="true" t="shared" si="16" ref="AR397:AR418">SUM(AN397:AQ397)</f>
        <v>0</v>
      </c>
    </row>
    <row r="398" spans="1:44" ht="12.75">
      <c r="A398" s="449"/>
      <c r="B398" s="470"/>
      <c r="C398" s="471"/>
      <c r="D398" s="465" t="s">
        <v>460</v>
      </c>
      <c r="E398" s="425"/>
      <c r="F398" s="452">
        <v>40182</v>
      </c>
      <c r="G398" s="452">
        <v>40330</v>
      </c>
      <c r="H398" s="472"/>
      <c r="I398" s="473"/>
      <c r="J398" s="474"/>
      <c r="K398" s="474"/>
      <c r="L398" s="474"/>
      <c r="M398" s="474"/>
      <c r="N398" s="475"/>
      <c r="O398" s="474"/>
      <c r="P398" s="476"/>
      <c r="Q398" s="477"/>
      <c r="R398" s="478"/>
      <c r="S398" s="474"/>
      <c r="T398" s="476"/>
      <c r="U398" s="476"/>
      <c r="V398" s="477"/>
      <c r="W398" s="475"/>
      <c r="X398" s="478"/>
      <c r="Y398" s="474"/>
      <c r="Z398" s="474"/>
      <c r="AA398" s="474"/>
      <c r="AB398" s="475"/>
      <c r="AC398" s="476"/>
      <c r="AD398" s="476">
        <v>300</v>
      </c>
      <c r="AE398" s="477"/>
      <c r="AF398" s="473"/>
      <c r="AG398" s="474"/>
      <c r="AH398" s="474"/>
      <c r="AI398" s="473"/>
      <c r="AJ398" s="474"/>
      <c r="AK398" s="474"/>
      <c r="AL398" s="474"/>
      <c r="AM398" s="475"/>
      <c r="AN398" s="479"/>
      <c r="AO398" s="480"/>
      <c r="AP398" s="640"/>
      <c r="AQ398" s="481"/>
      <c r="AR398" s="463">
        <f>SUM(AN398:AQ398)</f>
        <v>0</v>
      </c>
    </row>
    <row r="399" spans="1:44" ht="12.75">
      <c r="A399" s="449"/>
      <c r="B399" s="470"/>
      <c r="C399" s="471"/>
      <c r="D399" s="543"/>
      <c r="E399" s="425"/>
      <c r="F399" s="482"/>
      <c r="G399" s="482"/>
      <c r="H399" s="453"/>
      <c r="I399" s="459"/>
      <c r="J399" s="455"/>
      <c r="K399" s="455"/>
      <c r="L399" s="455"/>
      <c r="M399" s="455"/>
      <c r="N399" s="454"/>
      <c r="O399" s="455"/>
      <c r="P399" s="456"/>
      <c r="Q399" s="457"/>
      <c r="R399" s="458"/>
      <c r="S399" s="455"/>
      <c r="T399" s="456"/>
      <c r="U399" s="456"/>
      <c r="V399" s="457"/>
      <c r="W399" s="454"/>
      <c r="X399" s="458"/>
      <c r="Y399" s="455"/>
      <c r="Z399" s="455"/>
      <c r="AA399" s="455"/>
      <c r="AB399" s="454"/>
      <c r="AC399" s="456"/>
      <c r="AD399" s="456"/>
      <c r="AE399" s="457"/>
      <c r="AF399" s="459"/>
      <c r="AG399" s="455"/>
      <c r="AH399" s="455"/>
      <c r="AI399" s="459"/>
      <c r="AJ399" s="455"/>
      <c r="AK399" s="455"/>
      <c r="AL399" s="455"/>
      <c r="AM399" s="454"/>
      <c r="AN399" s="460"/>
      <c r="AO399" s="461"/>
      <c r="AP399" s="461"/>
      <c r="AQ399" s="462"/>
      <c r="AR399" s="463"/>
    </row>
    <row r="400" spans="1:44" ht="12.75">
      <c r="A400" s="449"/>
      <c r="B400" s="470"/>
      <c r="C400" s="471"/>
      <c r="D400" s="451" t="s">
        <v>233</v>
      </c>
      <c r="E400" s="425"/>
      <c r="F400" s="452"/>
      <c r="G400" s="452"/>
      <c r="H400" s="453"/>
      <c r="I400" s="459"/>
      <c r="J400" s="455"/>
      <c r="K400" s="455"/>
      <c r="L400" s="455"/>
      <c r="M400" s="455"/>
      <c r="N400" s="454"/>
      <c r="O400" s="455"/>
      <c r="P400" s="456"/>
      <c r="Q400" s="457"/>
      <c r="R400" s="458"/>
      <c r="S400" s="455"/>
      <c r="T400" s="456"/>
      <c r="U400" s="456"/>
      <c r="V400" s="457"/>
      <c r="W400" s="454"/>
      <c r="X400" s="458"/>
      <c r="Y400" s="455"/>
      <c r="Z400" s="455"/>
      <c r="AA400" s="455"/>
      <c r="AB400" s="454"/>
      <c r="AC400" s="456"/>
      <c r="AD400" s="456"/>
      <c r="AE400" s="457"/>
      <c r="AF400" s="459"/>
      <c r="AG400" s="455"/>
      <c r="AH400" s="455"/>
      <c r="AI400" s="459"/>
      <c r="AJ400" s="455"/>
      <c r="AK400" s="455"/>
      <c r="AL400" s="455"/>
      <c r="AM400" s="454"/>
      <c r="AN400" s="460"/>
      <c r="AO400" s="461"/>
      <c r="AP400" s="461"/>
      <c r="AQ400" s="462"/>
      <c r="AR400" s="463"/>
    </row>
    <row r="401" spans="1:44" ht="12.75">
      <c r="A401" s="449"/>
      <c r="B401" s="470"/>
      <c r="C401" s="471"/>
      <c r="D401" s="465" t="s">
        <v>459</v>
      </c>
      <c r="E401" s="425"/>
      <c r="F401" s="452">
        <v>40330</v>
      </c>
      <c r="G401" s="452">
        <v>40483</v>
      </c>
      <c r="H401" s="453"/>
      <c r="I401" s="459"/>
      <c r="J401" s="455"/>
      <c r="K401" s="455"/>
      <c r="L401" s="455"/>
      <c r="M401" s="455"/>
      <c r="N401" s="454"/>
      <c r="O401" s="639">
        <v>300</v>
      </c>
      <c r="P401" s="456"/>
      <c r="Q401" s="457"/>
      <c r="R401" s="458"/>
      <c r="S401" s="455"/>
      <c r="T401" s="456"/>
      <c r="U401" s="456"/>
      <c r="V401" s="457"/>
      <c r="W401" s="454">
        <v>240</v>
      </c>
      <c r="X401" s="458"/>
      <c r="Y401" s="455"/>
      <c r="Z401" s="455"/>
      <c r="AA401" s="455"/>
      <c r="AB401" s="454"/>
      <c r="AC401" s="456"/>
      <c r="AD401" s="456"/>
      <c r="AE401" s="457"/>
      <c r="AF401" s="459"/>
      <c r="AG401" s="455"/>
      <c r="AH401" s="455"/>
      <c r="AI401" s="459"/>
      <c r="AJ401" s="455"/>
      <c r="AK401" s="455"/>
      <c r="AL401" s="455"/>
      <c r="AM401" s="454"/>
      <c r="AN401" s="460"/>
      <c r="AO401" s="461"/>
      <c r="AP401" s="461"/>
      <c r="AQ401" s="462"/>
      <c r="AR401" s="463"/>
    </row>
    <row r="402" spans="1:44" ht="12.75">
      <c r="A402" s="449"/>
      <c r="B402" s="470"/>
      <c r="C402" s="471"/>
      <c r="D402" s="465" t="s">
        <v>460</v>
      </c>
      <c r="E402" s="425"/>
      <c r="F402" s="452">
        <v>40330</v>
      </c>
      <c r="G402" s="452">
        <v>40483</v>
      </c>
      <c r="H402" s="453"/>
      <c r="I402" s="459"/>
      <c r="J402" s="455"/>
      <c r="K402" s="455"/>
      <c r="L402" s="455"/>
      <c r="M402" s="455"/>
      <c r="N402" s="454"/>
      <c r="O402" s="455"/>
      <c r="P402" s="456"/>
      <c r="Q402" s="457"/>
      <c r="R402" s="458"/>
      <c r="S402" s="455"/>
      <c r="T402" s="456"/>
      <c r="U402" s="456"/>
      <c r="V402" s="457"/>
      <c r="W402" s="454"/>
      <c r="X402" s="458"/>
      <c r="Y402" s="455"/>
      <c r="Z402" s="455"/>
      <c r="AA402" s="455"/>
      <c r="AB402" s="454"/>
      <c r="AC402" s="456"/>
      <c r="AD402" s="641">
        <v>400</v>
      </c>
      <c r="AE402" s="457"/>
      <c r="AF402" s="459"/>
      <c r="AG402" s="455"/>
      <c r="AH402" s="455"/>
      <c r="AI402" s="459"/>
      <c r="AJ402" s="455"/>
      <c r="AK402" s="455"/>
      <c r="AL402" s="455"/>
      <c r="AM402" s="454"/>
      <c r="AN402" s="460"/>
      <c r="AO402" s="461"/>
      <c r="AP402" s="461"/>
      <c r="AQ402" s="462"/>
      <c r="AR402" s="463"/>
    </row>
    <row r="403" spans="1:44" ht="12.75">
      <c r="A403" s="449"/>
      <c r="B403" s="470"/>
      <c r="C403" s="471"/>
      <c r="D403" s="642" t="s">
        <v>461</v>
      </c>
      <c r="E403" s="425"/>
      <c r="F403" s="452">
        <v>40330</v>
      </c>
      <c r="G403" s="452">
        <v>40483</v>
      </c>
      <c r="H403" s="453"/>
      <c r="I403" s="459"/>
      <c r="J403" s="455"/>
      <c r="K403" s="455"/>
      <c r="L403" s="455"/>
      <c r="M403" s="455"/>
      <c r="N403" s="454"/>
      <c r="O403" s="455"/>
      <c r="P403" s="643">
        <v>144</v>
      </c>
      <c r="Q403" s="457"/>
      <c r="R403" s="458"/>
      <c r="S403" s="455"/>
      <c r="T403" s="456"/>
      <c r="U403" s="456"/>
      <c r="V403" s="457"/>
      <c r="W403" s="454"/>
      <c r="X403" s="458"/>
      <c r="Y403" s="455"/>
      <c r="Z403" s="455"/>
      <c r="AA403" s="455"/>
      <c r="AB403" s="454"/>
      <c r="AC403" s="456"/>
      <c r="AD403" s="456"/>
      <c r="AE403" s="457"/>
      <c r="AF403" s="459"/>
      <c r="AG403" s="455"/>
      <c r="AH403" s="455"/>
      <c r="AI403" s="459"/>
      <c r="AJ403" s="455"/>
      <c r="AK403" s="455"/>
      <c r="AL403" s="455"/>
      <c r="AM403" s="454"/>
      <c r="AN403" s="460"/>
      <c r="AO403" s="461"/>
      <c r="AP403" s="461"/>
      <c r="AQ403" s="462"/>
      <c r="AR403" s="463">
        <f>SUM(AN403:AQ403)</f>
        <v>0</v>
      </c>
    </row>
    <row r="404" spans="1:44" ht="12.75">
      <c r="A404" s="449"/>
      <c r="B404" s="470"/>
      <c r="C404" s="471"/>
      <c r="D404" s="543"/>
      <c r="E404" s="425"/>
      <c r="F404" s="482"/>
      <c r="G404" s="482"/>
      <c r="H404" s="453"/>
      <c r="I404" s="459"/>
      <c r="J404" s="455"/>
      <c r="K404" s="455"/>
      <c r="L404" s="455"/>
      <c r="M404" s="455"/>
      <c r="N404" s="454"/>
      <c r="O404" s="455"/>
      <c r="P404" s="456"/>
      <c r="Q404" s="457"/>
      <c r="R404" s="458"/>
      <c r="S404" s="455"/>
      <c r="T404" s="456"/>
      <c r="U404" s="456"/>
      <c r="V404" s="457"/>
      <c r="W404" s="454"/>
      <c r="X404" s="458"/>
      <c r="Y404" s="455"/>
      <c r="Z404" s="455"/>
      <c r="AA404" s="455"/>
      <c r="AB404" s="454"/>
      <c r="AC404" s="456"/>
      <c r="AD404" s="456"/>
      <c r="AE404" s="457"/>
      <c r="AF404" s="459"/>
      <c r="AG404" s="455"/>
      <c r="AH404" s="455"/>
      <c r="AI404" s="459"/>
      <c r="AJ404" s="455"/>
      <c r="AK404" s="455"/>
      <c r="AL404" s="455"/>
      <c r="AM404" s="454"/>
      <c r="AN404" s="460"/>
      <c r="AO404" s="461"/>
      <c r="AP404" s="461"/>
      <c r="AQ404" s="462"/>
      <c r="AR404" s="463"/>
    </row>
    <row r="405" spans="1:44" ht="12.75">
      <c r="A405" s="449"/>
      <c r="B405" s="470"/>
      <c r="C405" s="471"/>
      <c r="D405" s="451" t="s">
        <v>284</v>
      </c>
      <c r="E405" s="425"/>
      <c r="F405" s="482"/>
      <c r="G405" s="482"/>
      <c r="H405" s="453"/>
      <c r="I405" s="459"/>
      <c r="J405" s="455"/>
      <c r="K405" s="455"/>
      <c r="L405" s="455"/>
      <c r="M405" s="455"/>
      <c r="N405" s="454"/>
      <c r="O405" s="455"/>
      <c r="P405" s="456"/>
      <c r="Q405" s="457"/>
      <c r="R405" s="458"/>
      <c r="S405" s="455"/>
      <c r="T405" s="456"/>
      <c r="U405" s="456"/>
      <c r="V405" s="457"/>
      <c r="W405" s="454"/>
      <c r="X405" s="458"/>
      <c r="Y405" s="455"/>
      <c r="Z405" s="455"/>
      <c r="AA405" s="455"/>
      <c r="AB405" s="454"/>
      <c r="AC405" s="456"/>
      <c r="AD405" s="456"/>
      <c r="AE405" s="457"/>
      <c r="AF405" s="459"/>
      <c r="AG405" s="455"/>
      <c r="AH405" s="455"/>
      <c r="AI405" s="459"/>
      <c r="AJ405" s="455"/>
      <c r="AK405" s="455"/>
      <c r="AL405" s="455"/>
      <c r="AM405" s="454"/>
      <c r="AN405" s="460"/>
      <c r="AO405" s="461"/>
      <c r="AP405" s="461"/>
      <c r="AQ405" s="462"/>
      <c r="AR405" s="463"/>
    </row>
    <row r="406" spans="1:44" ht="12.75">
      <c r="A406" s="449"/>
      <c r="B406" s="470"/>
      <c r="C406" s="471"/>
      <c r="D406" s="465" t="s">
        <v>462</v>
      </c>
      <c r="E406" s="425"/>
      <c r="F406" s="482">
        <v>40553</v>
      </c>
      <c r="G406" s="482">
        <v>40686</v>
      </c>
      <c r="H406" s="453"/>
      <c r="I406" s="459"/>
      <c r="J406" s="455"/>
      <c r="K406" s="455"/>
      <c r="L406" s="455"/>
      <c r="M406" s="455"/>
      <c r="N406" s="454"/>
      <c r="O406" s="455"/>
      <c r="P406" s="456"/>
      <c r="Q406" s="457"/>
      <c r="R406" s="458"/>
      <c r="S406" s="455"/>
      <c r="T406" s="456"/>
      <c r="U406" s="456"/>
      <c r="V406" s="457"/>
      <c r="W406" s="454"/>
      <c r="X406" s="458"/>
      <c r="Y406" s="455"/>
      <c r="Z406" s="455"/>
      <c r="AA406" s="455"/>
      <c r="AB406" s="454"/>
      <c r="AC406" s="456"/>
      <c r="AD406" s="456"/>
      <c r="AE406" s="457"/>
      <c r="AF406" s="570">
        <v>8</v>
      </c>
      <c r="AG406" s="455"/>
      <c r="AH406" s="455"/>
      <c r="AI406" s="459"/>
      <c r="AJ406" s="455"/>
      <c r="AK406" s="455"/>
      <c r="AL406" s="455"/>
      <c r="AM406" s="454"/>
      <c r="AN406" s="460">
        <v>20</v>
      </c>
      <c r="AO406" s="461"/>
      <c r="AP406" s="461"/>
      <c r="AQ406" s="462"/>
      <c r="AR406" s="463">
        <f t="shared" si="16"/>
        <v>20</v>
      </c>
    </row>
    <row r="407" spans="1:44" ht="12.75">
      <c r="A407" s="449"/>
      <c r="B407" s="470"/>
      <c r="C407" s="471"/>
      <c r="D407" s="465" t="s">
        <v>463</v>
      </c>
      <c r="E407" s="425"/>
      <c r="F407" s="482">
        <v>40553</v>
      </c>
      <c r="G407" s="482">
        <v>40686</v>
      </c>
      <c r="H407" s="453"/>
      <c r="I407" s="459"/>
      <c r="J407" s="455"/>
      <c r="K407" s="455"/>
      <c r="L407" s="455"/>
      <c r="M407" s="455"/>
      <c r="N407" s="454"/>
      <c r="O407" s="455"/>
      <c r="P407" s="456"/>
      <c r="Q407" s="457"/>
      <c r="R407" s="458"/>
      <c r="S407" s="455"/>
      <c r="T407" s="456"/>
      <c r="U407" s="456"/>
      <c r="V407" s="457"/>
      <c r="W407" s="454"/>
      <c r="X407" s="458"/>
      <c r="Y407" s="455"/>
      <c r="Z407" s="455"/>
      <c r="AA407" s="455"/>
      <c r="AB407" s="454"/>
      <c r="AC407" s="456"/>
      <c r="AD407" s="456"/>
      <c r="AE407" s="457"/>
      <c r="AF407" s="570">
        <v>8</v>
      </c>
      <c r="AG407" s="455"/>
      <c r="AH407" s="455"/>
      <c r="AI407" s="459"/>
      <c r="AJ407" s="455"/>
      <c r="AK407" s="455"/>
      <c r="AL407" s="455"/>
      <c r="AM407" s="454"/>
      <c r="AN407" s="460">
        <v>10</v>
      </c>
      <c r="AO407" s="461"/>
      <c r="AP407" s="461"/>
      <c r="AQ407" s="462"/>
      <c r="AR407" s="463">
        <f t="shared" si="16"/>
        <v>10</v>
      </c>
    </row>
    <row r="408" spans="1:44" ht="12.75">
      <c r="A408" s="449"/>
      <c r="B408" s="470"/>
      <c r="C408" s="471"/>
      <c r="D408" s="465" t="s">
        <v>464</v>
      </c>
      <c r="E408" s="425"/>
      <c r="F408" s="482">
        <v>40553</v>
      </c>
      <c r="G408" s="482">
        <v>40686</v>
      </c>
      <c r="H408" s="453"/>
      <c r="I408" s="459"/>
      <c r="J408" s="455"/>
      <c r="K408" s="455"/>
      <c r="L408" s="455"/>
      <c r="M408" s="455"/>
      <c r="N408" s="454"/>
      <c r="O408" s="455"/>
      <c r="P408" s="456"/>
      <c r="Q408" s="457"/>
      <c r="R408" s="458"/>
      <c r="S408" s="455"/>
      <c r="T408" s="456"/>
      <c r="U408" s="456"/>
      <c r="V408" s="457"/>
      <c r="W408" s="454"/>
      <c r="X408" s="458"/>
      <c r="Y408" s="455"/>
      <c r="Z408" s="455"/>
      <c r="AA408" s="455"/>
      <c r="AB408" s="454"/>
      <c r="AC408" s="456"/>
      <c r="AD408" s="456"/>
      <c r="AE408" s="457"/>
      <c r="AF408" s="570">
        <v>8</v>
      </c>
      <c r="AG408" s="455"/>
      <c r="AH408" s="455"/>
      <c r="AI408" s="459"/>
      <c r="AJ408" s="455"/>
      <c r="AK408" s="455"/>
      <c r="AL408" s="455"/>
      <c r="AM408" s="454"/>
      <c r="AN408" s="460">
        <v>5</v>
      </c>
      <c r="AO408" s="461"/>
      <c r="AP408" s="461"/>
      <c r="AQ408" s="462"/>
      <c r="AR408" s="463">
        <f t="shared" si="16"/>
        <v>5</v>
      </c>
    </row>
    <row r="409" spans="1:44" ht="12.75">
      <c r="A409" s="449"/>
      <c r="B409" s="470"/>
      <c r="C409" s="471"/>
      <c r="D409" s="465" t="s">
        <v>465</v>
      </c>
      <c r="E409" s="425"/>
      <c r="F409" s="482">
        <v>40553</v>
      </c>
      <c r="G409" s="482">
        <v>40686</v>
      </c>
      <c r="H409" s="453"/>
      <c r="I409" s="459"/>
      <c r="J409" s="455"/>
      <c r="K409" s="455"/>
      <c r="L409" s="455"/>
      <c r="M409" s="455"/>
      <c r="N409" s="454"/>
      <c r="O409" s="455"/>
      <c r="P409" s="456"/>
      <c r="Q409" s="457"/>
      <c r="R409" s="458"/>
      <c r="S409" s="455"/>
      <c r="T409" s="456"/>
      <c r="U409" s="456"/>
      <c r="V409" s="457"/>
      <c r="W409" s="454"/>
      <c r="X409" s="458"/>
      <c r="Y409" s="455"/>
      <c r="Z409" s="455"/>
      <c r="AA409" s="455"/>
      <c r="AB409" s="454"/>
      <c r="AC409" s="456"/>
      <c r="AD409" s="456"/>
      <c r="AE409" s="457"/>
      <c r="AF409" s="570">
        <v>8</v>
      </c>
      <c r="AG409" s="455"/>
      <c r="AH409" s="455"/>
      <c r="AI409" s="459"/>
      <c r="AJ409" s="455"/>
      <c r="AK409" s="455"/>
      <c r="AL409" s="455"/>
      <c r="AM409" s="454"/>
      <c r="AN409" s="460">
        <v>1</v>
      </c>
      <c r="AO409" s="461"/>
      <c r="AP409" s="461"/>
      <c r="AQ409" s="462"/>
      <c r="AR409" s="463">
        <f t="shared" si="16"/>
        <v>1</v>
      </c>
    </row>
    <row r="410" spans="1:44" ht="12.75">
      <c r="A410" s="449"/>
      <c r="B410" s="470"/>
      <c r="C410" s="471"/>
      <c r="D410" s="465" t="s">
        <v>466</v>
      </c>
      <c r="E410" s="425"/>
      <c r="F410" s="482">
        <v>40553</v>
      </c>
      <c r="G410" s="482">
        <v>40686</v>
      </c>
      <c r="H410" s="453"/>
      <c r="I410" s="459"/>
      <c r="J410" s="455"/>
      <c r="K410" s="455"/>
      <c r="L410" s="455"/>
      <c r="M410" s="455"/>
      <c r="N410" s="454"/>
      <c r="O410" s="455"/>
      <c r="P410" s="456"/>
      <c r="Q410" s="457"/>
      <c r="R410" s="458"/>
      <c r="S410" s="455"/>
      <c r="T410" s="456"/>
      <c r="U410" s="456"/>
      <c r="V410" s="457"/>
      <c r="W410" s="454"/>
      <c r="X410" s="458"/>
      <c r="Y410" s="455"/>
      <c r="Z410" s="455"/>
      <c r="AA410" s="455"/>
      <c r="AB410" s="454"/>
      <c r="AC410" s="456"/>
      <c r="AD410" s="456"/>
      <c r="AE410" s="457"/>
      <c r="AF410" s="570">
        <v>8</v>
      </c>
      <c r="AG410" s="455"/>
      <c r="AH410" s="455"/>
      <c r="AI410" s="459"/>
      <c r="AJ410" s="455"/>
      <c r="AK410" s="455"/>
      <c r="AL410" s="455"/>
      <c r="AM410" s="454"/>
      <c r="AN410" s="572">
        <v>15</v>
      </c>
      <c r="AO410" s="461"/>
      <c r="AP410" s="461"/>
      <c r="AQ410" s="462"/>
      <c r="AR410" s="463">
        <f t="shared" si="16"/>
        <v>15</v>
      </c>
    </row>
    <row r="411" spans="1:44" ht="12.75">
      <c r="A411" s="449"/>
      <c r="B411" s="470"/>
      <c r="C411" s="471"/>
      <c r="D411" s="465" t="s">
        <v>467</v>
      </c>
      <c r="E411" s="425"/>
      <c r="F411" s="482">
        <v>40553</v>
      </c>
      <c r="G411" s="482">
        <v>40686</v>
      </c>
      <c r="H411" s="453"/>
      <c r="I411" s="459"/>
      <c r="J411" s="455"/>
      <c r="K411" s="455"/>
      <c r="L411" s="455"/>
      <c r="M411" s="455"/>
      <c r="N411" s="454"/>
      <c r="O411" s="455"/>
      <c r="P411" s="456"/>
      <c r="Q411" s="457"/>
      <c r="R411" s="458"/>
      <c r="S411" s="455"/>
      <c r="T411" s="456"/>
      <c r="U411" s="456"/>
      <c r="V411" s="457"/>
      <c r="W411" s="454"/>
      <c r="X411" s="458"/>
      <c r="Y411" s="455"/>
      <c r="Z411" s="455"/>
      <c r="AA411" s="455"/>
      <c r="AB411" s="454"/>
      <c r="AC411" s="456"/>
      <c r="AD411" s="456"/>
      <c r="AE411" s="457"/>
      <c r="AF411" s="570">
        <v>16</v>
      </c>
      <c r="AG411" s="455"/>
      <c r="AH411" s="455"/>
      <c r="AI411" s="459"/>
      <c r="AJ411" s="455"/>
      <c r="AK411" s="455"/>
      <c r="AL411" s="455"/>
      <c r="AM411" s="454"/>
      <c r="AN411" s="460">
        <v>15</v>
      </c>
      <c r="AO411" s="461"/>
      <c r="AP411" s="461"/>
      <c r="AQ411" s="462"/>
      <c r="AR411" s="463">
        <f t="shared" si="16"/>
        <v>15</v>
      </c>
    </row>
    <row r="412" spans="1:44" ht="12.75">
      <c r="A412" s="449"/>
      <c r="B412" s="470"/>
      <c r="C412" s="471"/>
      <c r="D412" s="644"/>
      <c r="E412" s="425"/>
      <c r="F412" s="482"/>
      <c r="G412" s="482"/>
      <c r="H412" s="453"/>
      <c r="I412" s="459"/>
      <c r="J412" s="455"/>
      <c r="K412" s="455"/>
      <c r="L412" s="455"/>
      <c r="M412" s="455"/>
      <c r="N412" s="454"/>
      <c r="O412" s="455"/>
      <c r="P412" s="456"/>
      <c r="Q412" s="457"/>
      <c r="R412" s="458"/>
      <c r="S412" s="455"/>
      <c r="T412" s="456"/>
      <c r="U412" s="456"/>
      <c r="V412" s="457"/>
      <c r="W412" s="454"/>
      <c r="X412" s="458"/>
      <c r="Y412" s="455"/>
      <c r="Z412" s="455"/>
      <c r="AA412" s="455"/>
      <c r="AB412" s="454"/>
      <c r="AC412" s="456"/>
      <c r="AD412" s="456"/>
      <c r="AE412" s="457"/>
      <c r="AF412" s="459"/>
      <c r="AG412" s="455"/>
      <c r="AH412" s="455"/>
      <c r="AI412" s="459"/>
      <c r="AJ412" s="455"/>
      <c r="AK412" s="455"/>
      <c r="AL412" s="455"/>
      <c r="AM412" s="454"/>
      <c r="AN412" s="460"/>
      <c r="AO412" s="461"/>
      <c r="AP412" s="461"/>
      <c r="AQ412" s="462"/>
      <c r="AR412" s="463">
        <f t="shared" si="16"/>
        <v>0</v>
      </c>
    </row>
    <row r="413" spans="1:44" ht="12.75">
      <c r="A413" s="449"/>
      <c r="B413" s="470"/>
      <c r="C413" s="471"/>
      <c r="D413" s="608" t="s">
        <v>468</v>
      </c>
      <c r="E413" s="425"/>
      <c r="F413" s="482"/>
      <c r="G413" s="482"/>
      <c r="H413" s="453"/>
      <c r="I413" s="459"/>
      <c r="J413" s="455"/>
      <c r="K413" s="455"/>
      <c r="L413" s="455"/>
      <c r="M413" s="455"/>
      <c r="N413" s="454"/>
      <c r="O413" s="455"/>
      <c r="P413" s="456"/>
      <c r="Q413" s="457"/>
      <c r="R413" s="458"/>
      <c r="S413" s="455"/>
      <c r="T413" s="456"/>
      <c r="U413" s="456"/>
      <c r="V413" s="457"/>
      <c r="W413" s="454"/>
      <c r="X413" s="458"/>
      <c r="Y413" s="455"/>
      <c r="Z413" s="455"/>
      <c r="AA413" s="455"/>
      <c r="AB413" s="454"/>
      <c r="AC413" s="456"/>
      <c r="AD413" s="456"/>
      <c r="AE413" s="457"/>
      <c r="AF413" s="459"/>
      <c r="AG413" s="455"/>
      <c r="AH413" s="455"/>
      <c r="AI413" s="459"/>
      <c r="AJ413" s="455"/>
      <c r="AK413" s="455"/>
      <c r="AL413" s="455"/>
      <c r="AM413" s="454"/>
      <c r="AN413" s="460"/>
      <c r="AO413" s="461"/>
      <c r="AP413" s="461"/>
      <c r="AQ413" s="462"/>
      <c r="AR413" s="463"/>
    </row>
    <row r="414" spans="1:44" ht="12.75">
      <c r="A414" s="449"/>
      <c r="B414" s="470"/>
      <c r="C414" s="471"/>
      <c r="D414" s="465" t="s">
        <v>454</v>
      </c>
      <c r="E414" s="425"/>
      <c r="F414" s="482">
        <v>40686</v>
      </c>
      <c r="G414" s="482">
        <v>40889</v>
      </c>
      <c r="H414" s="453"/>
      <c r="I414" s="459"/>
      <c r="J414" s="455"/>
      <c r="K414" s="455"/>
      <c r="L414" s="455"/>
      <c r="M414" s="455"/>
      <c r="N414" s="454"/>
      <c r="O414" s="571">
        <v>24</v>
      </c>
      <c r="P414" s="456"/>
      <c r="Q414" s="457"/>
      <c r="R414" s="458"/>
      <c r="S414" s="455"/>
      <c r="T414" s="456"/>
      <c r="U414" s="456"/>
      <c r="V414" s="457"/>
      <c r="W414" s="454"/>
      <c r="X414" s="458"/>
      <c r="Y414" s="455"/>
      <c r="Z414" s="455"/>
      <c r="AA414" s="455"/>
      <c r="AB414" s="454"/>
      <c r="AC414" s="456"/>
      <c r="AD414" s="456"/>
      <c r="AE414" s="457"/>
      <c r="AF414" s="570">
        <v>24</v>
      </c>
      <c r="AG414" s="455"/>
      <c r="AH414" s="455"/>
      <c r="AI414" s="570">
        <v>500</v>
      </c>
      <c r="AJ414" s="455">
        <v>200</v>
      </c>
      <c r="AK414" s="455"/>
      <c r="AL414" s="455"/>
      <c r="AM414" s="454"/>
      <c r="AN414" s="460"/>
      <c r="AO414" s="461"/>
      <c r="AP414" s="461"/>
      <c r="AQ414" s="462">
        <v>2</v>
      </c>
      <c r="AR414" s="463">
        <f t="shared" si="16"/>
        <v>2</v>
      </c>
    </row>
    <row r="415" spans="1:44" ht="12.75">
      <c r="A415" s="449"/>
      <c r="B415" s="470"/>
      <c r="C415" s="471"/>
      <c r="D415" s="465" t="s">
        <v>455</v>
      </c>
      <c r="E415" s="425"/>
      <c r="F415" s="482">
        <v>40686</v>
      </c>
      <c r="G415" s="482">
        <v>40889</v>
      </c>
      <c r="H415" s="453"/>
      <c r="I415" s="459"/>
      <c r="J415" s="455"/>
      <c r="K415" s="455"/>
      <c r="L415" s="455"/>
      <c r="M415" s="455"/>
      <c r="N415" s="454"/>
      <c r="O415" s="571">
        <v>40</v>
      </c>
      <c r="P415" s="456"/>
      <c r="Q415" s="457"/>
      <c r="R415" s="458"/>
      <c r="S415" s="455"/>
      <c r="T415" s="456"/>
      <c r="U415" s="456"/>
      <c r="V415" s="457"/>
      <c r="W415" s="454"/>
      <c r="X415" s="458"/>
      <c r="Y415" s="455"/>
      <c r="Z415" s="455"/>
      <c r="AA415" s="455"/>
      <c r="AB415" s="454"/>
      <c r="AC415" s="456"/>
      <c r="AD415" s="456"/>
      <c r="AE415" s="457"/>
      <c r="AF415" s="570">
        <v>24</v>
      </c>
      <c r="AG415" s="455"/>
      <c r="AH415" s="455"/>
      <c r="AI415" s="459">
        <v>240</v>
      </c>
      <c r="AJ415" s="455">
        <v>160</v>
      </c>
      <c r="AK415" s="455"/>
      <c r="AL415" s="455"/>
      <c r="AM415" s="454"/>
      <c r="AN415" s="460"/>
      <c r="AO415" s="461"/>
      <c r="AP415" s="461"/>
      <c r="AQ415" s="462">
        <v>0.5</v>
      </c>
      <c r="AR415" s="463">
        <f t="shared" si="16"/>
        <v>0.5</v>
      </c>
    </row>
    <row r="416" spans="1:44" ht="12.75">
      <c r="A416" s="449"/>
      <c r="B416" s="470"/>
      <c r="C416" s="471"/>
      <c r="D416" s="465" t="s">
        <v>456</v>
      </c>
      <c r="E416" s="425"/>
      <c r="F416" s="482">
        <v>40686</v>
      </c>
      <c r="G416" s="482">
        <v>40889</v>
      </c>
      <c r="H416" s="453"/>
      <c r="I416" s="459"/>
      <c r="J416" s="455"/>
      <c r="K416" s="455"/>
      <c r="L416" s="455"/>
      <c r="M416" s="455"/>
      <c r="N416" s="454"/>
      <c r="O416" s="571">
        <v>16</v>
      </c>
      <c r="P416" s="456"/>
      <c r="Q416" s="457"/>
      <c r="R416" s="458"/>
      <c r="S416" s="455"/>
      <c r="T416" s="456"/>
      <c r="U416" s="456"/>
      <c r="V416" s="457"/>
      <c r="W416" s="454"/>
      <c r="X416" s="458"/>
      <c r="Y416" s="455"/>
      <c r="Z416" s="455"/>
      <c r="AA416" s="455"/>
      <c r="AB416" s="454"/>
      <c r="AC416" s="456"/>
      <c r="AD416" s="456"/>
      <c r="AE416" s="457"/>
      <c r="AF416" s="570">
        <v>24</v>
      </c>
      <c r="AG416" s="455"/>
      <c r="AH416" s="455"/>
      <c r="AI416" s="459">
        <v>80</v>
      </c>
      <c r="AJ416" s="455"/>
      <c r="AK416" s="455"/>
      <c r="AL416" s="455"/>
      <c r="AM416" s="454"/>
      <c r="AN416" s="460">
        <v>1</v>
      </c>
      <c r="AO416" s="461"/>
      <c r="AP416" s="461"/>
      <c r="AQ416" s="462">
        <v>0.5</v>
      </c>
      <c r="AR416" s="463">
        <f t="shared" si="16"/>
        <v>1.5</v>
      </c>
    </row>
    <row r="417" spans="1:44" ht="12.75">
      <c r="A417" s="449"/>
      <c r="B417" s="470"/>
      <c r="C417" s="471"/>
      <c r="D417" s="465" t="s">
        <v>457</v>
      </c>
      <c r="E417" s="425"/>
      <c r="F417" s="482">
        <v>40686</v>
      </c>
      <c r="G417" s="482">
        <v>40889</v>
      </c>
      <c r="H417" s="453"/>
      <c r="I417" s="459"/>
      <c r="J417" s="455"/>
      <c r="K417" s="455"/>
      <c r="L417" s="455"/>
      <c r="M417" s="455"/>
      <c r="N417" s="454"/>
      <c r="O417" s="571">
        <v>24</v>
      </c>
      <c r="P417" s="456"/>
      <c r="Q417" s="457"/>
      <c r="R417" s="458"/>
      <c r="S417" s="455"/>
      <c r="T417" s="456"/>
      <c r="U417" s="456"/>
      <c r="V417" s="457"/>
      <c r="W417" s="454"/>
      <c r="X417" s="458"/>
      <c r="Y417" s="455"/>
      <c r="Z417" s="455"/>
      <c r="AA417" s="455"/>
      <c r="AB417" s="454"/>
      <c r="AC417" s="456"/>
      <c r="AD417" s="456"/>
      <c r="AE417" s="457"/>
      <c r="AF417" s="570">
        <v>24</v>
      </c>
      <c r="AG417" s="455"/>
      <c r="AH417" s="455"/>
      <c r="AI417" s="459">
        <v>500</v>
      </c>
      <c r="AJ417" s="455">
        <v>160</v>
      </c>
      <c r="AK417" s="455"/>
      <c r="AL417" s="455"/>
      <c r="AM417" s="454"/>
      <c r="AN417" s="460"/>
      <c r="AO417" s="461"/>
      <c r="AP417" s="461"/>
      <c r="AQ417" s="462">
        <v>0.5</v>
      </c>
      <c r="AR417" s="463">
        <f t="shared" si="16"/>
        <v>0.5</v>
      </c>
    </row>
    <row r="418" spans="1:44" ht="12.75">
      <c r="A418" s="449"/>
      <c r="B418" s="470"/>
      <c r="C418" s="471"/>
      <c r="D418" s="465" t="s">
        <v>458</v>
      </c>
      <c r="E418" s="425"/>
      <c r="F418" s="482">
        <v>40686</v>
      </c>
      <c r="G418" s="482">
        <v>40889</v>
      </c>
      <c r="H418" s="453"/>
      <c r="I418" s="459"/>
      <c r="J418" s="455"/>
      <c r="K418" s="455"/>
      <c r="L418" s="455"/>
      <c r="M418" s="455"/>
      <c r="N418" s="454"/>
      <c r="O418" s="571">
        <v>24</v>
      </c>
      <c r="P418" s="456"/>
      <c r="Q418" s="457"/>
      <c r="R418" s="458"/>
      <c r="S418" s="455"/>
      <c r="T418" s="456"/>
      <c r="U418" s="456"/>
      <c r="V418" s="457"/>
      <c r="W418" s="454"/>
      <c r="X418" s="458"/>
      <c r="Y418" s="455"/>
      <c r="Z418" s="455"/>
      <c r="AA418" s="455"/>
      <c r="AB418" s="454"/>
      <c r="AC418" s="456"/>
      <c r="AD418" s="456"/>
      <c r="AE418" s="457"/>
      <c r="AF418" s="570">
        <v>24</v>
      </c>
      <c r="AG418" s="455"/>
      <c r="AH418" s="455"/>
      <c r="AI418" s="459">
        <v>400</v>
      </c>
      <c r="AJ418" s="455">
        <v>166</v>
      </c>
      <c r="AK418" s="455"/>
      <c r="AL418" s="455"/>
      <c r="AM418" s="454"/>
      <c r="AN418" s="460">
        <v>5</v>
      </c>
      <c r="AO418" s="461"/>
      <c r="AP418" s="461"/>
      <c r="AQ418" s="462">
        <v>0.5</v>
      </c>
      <c r="AR418" s="463">
        <f t="shared" si="16"/>
        <v>5.5</v>
      </c>
    </row>
    <row r="419" spans="1:44" ht="13.5" thickBot="1">
      <c r="A419" s="495"/>
      <c r="B419" s="496"/>
      <c r="C419" s="497"/>
      <c r="D419" s="573"/>
      <c r="E419" s="645"/>
      <c r="F419" s="499"/>
      <c r="G419" s="499"/>
      <c r="H419" s="500"/>
      <c r="I419" s="501">
        <v>0</v>
      </c>
      <c r="J419" s="502">
        <v>0</v>
      </c>
      <c r="K419" s="502">
        <v>0</v>
      </c>
      <c r="L419" s="502">
        <v>0</v>
      </c>
      <c r="M419" s="502">
        <v>0</v>
      </c>
      <c r="N419" s="503">
        <v>0</v>
      </c>
      <c r="O419" s="502"/>
      <c r="P419" s="504"/>
      <c r="Q419" s="505"/>
      <c r="R419" s="506"/>
      <c r="S419" s="502"/>
      <c r="T419" s="504"/>
      <c r="U419" s="504"/>
      <c r="V419" s="505"/>
      <c r="W419" s="503"/>
      <c r="X419" s="506">
        <v>0</v>
      </c>
      <c r="Y419" s="502"/>
      <c r="Z419" s="502"/>
      <c r="AA419" s="502"/>
      <c r="AB419" s="503"/>
      <c r="AC419" s="504"/>
      <c r="AD419" s="504"/>
      <c r="AE419" s="505"/>
      <c r="AF419" s="501"/>
      <c r="AG419" s="502"/>
      <c r="AH419" s="502"/>
      <c r="AI419" s="501"/>
      <c r="AJ419" s="502"/>
      <c r="AK419" s="502"/>
      <c r="AL419" s="502">
        <v>0</v>
      </c>
      <c r="AM419" s="503">
        <v>0</v>
      </c>
      <c r="AN419" s="507">
        <v>0</v>
      </c>
      <c r="AO419" s="508"/>
      <c r="AP419" s="508"/>
      <c r="AQ419" s="509"/>
      <c r="AR419" s="510">
        <f>SUM(AN419:AQ419)</f>
        <v>0</v>
      </c>
    </row>
    <row r="420" spans="1:45" ht="14.25" thickBot="1" thickTop="1">
      <c r="A420" s="4"/>
      <c r="B420" s="4"/>
      <c r="C420" s="4"/>
      <c r="D420" s="646"/>
      <c r="E420" s="408"/>
      <c r="F420" s="647">
        <v>40087</v>
      </c>
      <c r="G420" s="647">
        <v>41281</v>
      </c>
      <c r="H420" s="648"/>
      <c r="I420" s="649">
        <f aca="true" t="shared" si="17" ref="I420:AR420">SUM(I4:I419)</f>
        <v>3486</v>
      </c>
      <c r="J420" s="650">
        <f t="shared" si="17"/>
        <v>1860</v>
      </c>
      <c r="K420" s="650">
        <f t="shared" si="17"/>
        <v>400</v>
      </c>
      <c r="L420" s="650">
        <f t="shared" si="17"/>
        <v>440</v>
      </c>
      <c r="M420" s="650">
        <f t="shared" si="17"/>
        <v>980</v>
      </c>
      <c r="N420" s="651">
        <f t="shared" si="17"/>
        <v>480</v>
      </c>
      <c r="O420" s="651">
        <f t="shared" si="17"/>
        <v>728</v>
      </c>
      <c r="P420" s="650">
        <f t="shared" si="17"/>
        <v>714</v>
      </c>
      <c r="Q420" s="650">
        <f t="shared" si="17"/>
        <v>140</v>
      </c>
      <c r="R420" s="652">
        <f t="shared" si="17"/>
        <v>2040</v>
      </c>
      <c r="S420" s="652">
        <f t="shared" si="17"/>
        <v>834</v>
      </c>
      <c r="T420" s="649">
        <f t="shared" si="17"/>
        <v>500</v>
      </c>
      <c r="U420" s="649">
        <f t="shared" si="17"/>
        <v>288</v>
      </c>
      <c r="V420" s="649">
        <f t="shared" si="17"/>
        <v>106</v>
      </c>
      <c r="W420" s="649">
        <f t="shared" si="17"/>
        <v>480</v>
      </c>
      <c r="X420" s="652">
        <f t="shared" si="17"/>
        <v>1580</v>
      </c>
      <c r="Y420" s="653">
        <f t="shared" si="17"/>
        <v>1528</v>
      </c>
      <c r="Z420" s="650">
        <f t="shared" si="17"/>
        <v>3400</v>
      </c>
      <c r="AA420" s="650">
        <f t="shared" si="17"/>
        <v>80</v>
      </c>
      <c r="AB420" s="650">
        <f t="shared" si="17"/>
        <v>1034</v>
      </c>
      <c r="AC420" s="650">
        <f t="shared" si="17"/>
        <v>1080</v>
      </c>
      <c r="AD420" s="650">
        <f t="shared" si="17"/>
        <v>1440</v>
      </c>
      <c r="AE420" s="650">
        <f t="shared" si="17"/>
        <v>320</v>
      </c>
      <c r="AF420" s="649">
        <f t="shared" si="17"/>
        <v>1704</v>
      </c>
      <c r="AG420" s="650">
        <f t="shared" si="17"/>
        <v>0</v>
      </c>
      <c r="AH420" s="650">
        <f t="shared" si="17"/>
        <v>0</v>
      </c>
      <c r="AI420" s="649">
        <f t="shared" si="17"/>
        <v>9744</v>
      </c>
      <c r="AJ420" s="654">
        <f t="shared" si="17"/>
        <v>1286</v>
      </c>
      <c r="AK420" s="654">
        <f t="shared" si="17"/>
        <v>872</v>
      </c>
      <c r="AL420" s="654">
        <f t="shared" si="17"/>
        <v>840</v>
      </c>
      <c r="AM420" s="655">
        <f t="shared" si="17"/>
        <v>432</v>
      </c>
      <c r="AN420" s="656">
        <f t="shared" si="17"/>
        <v>930.21792</v>
      </c>
      <c r="AO420" s="657">
        <f t="shared" si="17"/>
        <v>4215.305152000001</v>
      </c>
      <c r="AP420" s="657">
        <f t="shared" si="17"/>
        <v>36</v>
      </c>
      <c r="AQ420" s="658">
        <f t="shared" si="17"/>
        <v>25.5</v>
      </c>
      <c r="AR420" s="659">
        <f t="shared" si="17"/>
        <v>5187.023072000001</v>
      </c>
      <c r="AS420" s="5"/>
    </row>
    <row r="421" spans="1:45" ht="13.5" thickBot="1">
      <c r="A421" s="4"/>
      <c r="B421" s="4"/>
      <c r="C421" s="4"/>
      <c r="D421" s="660" t="s">
        <v>469</v>
      </c>
      <c r="E421" s="408"/>
      <c r="F421" s="661"/>
      <c r="G421" s="661"/>
      <c r="H421" s="662"/>
      <c r="I421" s="663"/>
      <c r="J421" s="664" t="s">
        <v>156</v>
      </c>
      <c r="K421" s="665" t="s">
        <v>470</v>
      </c>
      <c r="L421" s="666">
        <f>SUM(I420:Q420)</f>
        <v>9228</v>
      </c>
      <c r="M421" s="667"/>
      <c r="N421" s="667"/>
      <c r="O421" s="667"/>
      <c r="P421" s="667"/>
      <c r="Q421" s="668"/>
      <c r="R421" s="664" t="s">
        <v>471</v>
      </c>
      <c r="S421" s="665" t="s">
        <v>470</v>
      </c>
      <c r="T421" s="669"/>
      <c r="U421" s="670">
        <f>SUM(R420:V420)</f>
        <v>3768</v>
      </c>
      <c r="V421" s="671"/>
      <c r="W421" s="670">
        <f>W420</f>
        <v>480</v>
      </c>
      <c r="X421" s="672" t="s">
        <v>472</v>
      </c>
      <c r="Y421" s="666">
        <f>SUM(X420:AD420)</f>
        <v>10142</v>
      </c>
      <c r="Z421" s="673" t="s">
        <v>473</v>
      </c>
      <c r="AA421" s="674"/>
      <c r="AB421" s="675"/>
      <c r="AC421" s="675"/>
      <c r="AD421" s="676"/>
      <c r="AE421" s="663"/>
      <c r="AF421" s="664">
        <f>SUM(AF420:AH420)</f>
        <v>1704</v>
      </c>
      <c r="AG421" s="666" t="s">
        <v>473</v>
      </c>
      <c r="AH421" s="668" t="s">
        <v>474</v>
      </c>
      <c r="AI421" s="664" t="s">
        <v>475</v>
      </c>
      <c r="AJ421" s="666" t="s">
        <v>473</v>
      </c>
      <c r="AK421" s="668">
        <f>SUM(AI420:AM420)</f>
        <v>13174</v>
      </c>
      <c r="AL421" s="675"/>
      <c r="AM421" s="675"/>
      <c r="AN421" s="677"/>
      <c r="AO421" s="678"/>
      <c r="AP421" s="679" t="s">
        <v>476</v>
      </c>
      <c r="AQ421" s="680">
        <f>AR420</f>
        <v>5187.023072000001</v>
      </c>
      <c r="AR421" s="681" t="s">
        <v>477</v>
      </c>
      <c r="AS421" s="5"/>
    </row>
    <row r="422" spans="1:45" ht="13.5" thickBot="1">
      <c r="A422" s="4"/>
      <c r="B422" s="4"/>
      <c r="C422" s="4"/>
      <c r="D422" s="682"/>
      <c r="E422" s="408"/>
      <c r="F422" s="661"/>
      <c r="G422" s="661"/>
      <c r="H422" s="662"/>
      <c r="I422" s="683"/>
      <c r="J422" s="684"/>
      <c r="K422" s="685" t="s">
        <v>478</v>
      </c>
      <c r="L422" s="685">
        <f>G427</f>
        <v>185.27</v>
      </c>
      <c r="M422" s="685"/>
      <c r="N422" s="685"/>
      <c r="O422" s="685"/>
      <c r="P422" s="685"/>
      <c r="Q422" s="686"/>
      <c r="R422" s="684"/>
      <c r="S422" s="685" t="s">
        <v>478</v>
      </c>
      <c r="T422" s="685"/>
      <c r="U422" s="685">
        <f>G428</f>
        <v>165.16</v>
      </c>
      <c r="V422" s="687"/>
      <c r="W422" s="685">
        <v>175.71</v>
      </c>
      <c r="X422" s="684" t="s">
        <v>478</v>
      </c>
      <c r="Y422" s="685">
        <f>G430</f>
        <v>124.95</v>
      </c>
      <c r="Z422" s="686" t="s">
        <v>478</v>
      </c>
      <c r="AA422" s="688"/>
      <c r="AB422" s="689"/>
      <c r="AC422" s="689"/>
      <c r="AD422" s="689"/>
      <c r="AE422" s="683"/>
      <c r="AF422" s="684"/>
      <c r="AG422" s="685" t="s">
        <v>478</v>
      </c>
      <c r="AH422" s="686">
        <f>G431</f>
        <v>145.16</v>
      </c>
      <c r="AI422" s="684"/>
      <c r="AJ422" s="685" t="s">
        <v>478</v>
      </c>
      <c r="AK422" s="686">
        <f>G433</f>
        <v>90.36</v>
      </c>
      <c r="AL422" s="688"/>
      <c r="AM422" s="689"/>
      <c r="AN422" s="689"/>
      <c r="AO422" s="683"/>
      <c r="AP422" s="690" t="s">
        <v>479</v>
      </c>
      <c r="AQ422" s="691">
        <f>(AK424+AG424+Y424+S424+L424+W424)/1000</f>
        <v>5121.333419999999</v>
      </c>
      <c r="AR422" s="692"/>
      <c r="AS422" s="5"/>
    </row>
    <row r="423" spans="1:45" ht="13.5" thickTop="1">
      <c r="A423" s="4"/>
      <c r="B423" s="4"/>
      <c r="C423" s="4"/>
      <c r="D423" s="693"/>
      <c r="E423" s="408"/>
      <c r="F423" s="694"/>
      <c r="G423" s="694"/>
      <c r="H423" s="662"/>
      <c r="I423" s="675"/>
      <c r="J423" s="675"/>
      <c r="K423" s="675"/>
      <c r="L423" s="695"/>
      <c r="M423" s="675"/>
      <c r="N423" s="675"/>
      <c r="O423" s="675"/>
      <c r="P423" s="675"/>
      <c r="Q423" s="675"/>
      <c r="R423" s="675"/>
      <c r="S423" s="696"/>
      <c r="T423" s="675"/>
      <c r="U423" s="675"/>
      <c r="V423" s="675"/>
      <c r="W423" s="696" t="s">
        <v>162</v>
      </c>
      <c r="X423" s="675"/>
      <c r="Y423" s="695"/>
      <c r="Z423" s="675"/>
      <c r="AA423" s="675"/>
      <c r="AB423" s="675"/>
      <c r="AC423" s="675"/>
      <c r="AD423" s="675"/>
      <c r="AE423" s="675"/>
      <c r="AF423" s="675"/>
      <c r="AG423" s="696"/>
      <c r="AH423" s="675"/>
      <c r="AI423" s="675"/>
      <c r="AJ423" s="675"/>
      <c r="AK423" s="695"/>
      <c r="AL423" s="675"/>
      <c r="AM423" s="675"/>
      <c r="AN423" s="697"/>
      <c r="AO423" s="697"/>
      <c r="AP423" s="698"/>
      <c r="AQ423" s="699"/>
      <c r="AR423" s="700"/>
      <c r="AS423" s="701"/>
    </row>
    <row r="424" spans="1:45" ht="13.5" thickBot="1">
      <c r="A424" s="4"/>
      <c r="B424" s="4"/>
      <c r="C424" s="4"/>
      <c r="D424" s="693"/>
      <c r="E424" s="408"/>
      <c r="F424" s="694"/>
      <c r="G424" s="694"/>
      <c r="H424" s="662"/>
      <c r="I424" s="675"/>
      <c r="J424" s="675"/>
      <c r="K424" s="675"/>
      <c r="L424" s="702">
        <f>L421*L422</f>
        <v>1709671.56</v>
      </c>
      <c r="M424" s="675"/>
      <c r="N424" s="675"/>
      <c r="O424" s="675"/>
      <c r="P424" s="675"/>
      <c r="Q424" s="675"/>
      <c r="R424" s="675"/>
      <c r="S424" s="702">
        <f>U422*U421</f>
        <v>622322.88</v>
      </c>
      <c r="T424" s="689"/>
      <c r="U424" s="675"/>
      <c r="V424" s="675"/>
      <c r="W424" s="702">
        <f>W422*W421</f>
        <v>84340.8</v>
      </c>
      <c r="X424" s="675"/>
      <c r="Y424" s="702">
        <f>Y422*Y421</f>
        <v>1267242.9000000001</v>
      </c>
      <c r="Z424" s="675"/>
      <c r="AA424" s="675"/>
      <c r="AB424" s="675"/>
      <c r="AC424" s="675"/>
      <c r="AD424" s="675"/>
      <c r="AE424" s="675"/>
      <c r="AF424" s="675"/>
      <c r="AG424" s="702">
        <f>AF421*AH422</f>
        <v>247352.63999999998</v>
      </c>
      <c r="AH424" s="689"/>
      <c r="AI424" s="675"/>
      <c r="AJ424" s="675"/>
      <c r="AK424" s="702">
        <f>AK422*AK421</f>
        <v>1190402.64</v>
      </c>
      <c r="AL424" s="675"/>
      <c r="AM424" s="675"/>
      <c r="AN424" s="697"/>
      <c r="AO424" s="697"/>
      <c r="AP424" s="703" t="s">
        <v>480</v>
      </c>
      <c r="AQ424" s="704">
        <f>AQ422+AQ421</f>
        <v>10308.356491999999</v>
      </c>
      <c r="AR424" s="705" t="s">
        <v>481</v>
      </c>
      <c r="AS424" s="706"/>
    </row>
    <row r="425" spans="1:45" ht="13.5" thickBot="1">
      <c r="A425" s="4"/>
      <c r="B425" s="4"/>
      <c r="C425" s="4"/>
      <c r="D425" s="693"/>
      <c r="E425" s="408"/>
      <c r="F425" s="694"/>
      <c r="G425" s="694"/>
      <c r="H425" s="662"/>
      <c r="I425" s="675"/>
      <c r="J425" s="675"/>
      <c r="K425" s="675"/>
      <c r="L425" s="675"/>
      <c r="M425" s="675"/>
      <c r="N425" s="675"/>
      <c r="O425" s="675"/>
      <c r="P425" s="675"/>
      <c r="Q425" s="675"/>
      <c r="R425" s="675"/>
      <c r="S425" s="675"/>
      <c r="T425" s="675"/>
      <c r="U425" s="675"/>
      <c r="V425" s="675"/>
      <c r="W425" s="675"/>
      <c r="X425" s="675"/>
      <c r="Y425" s="675"/>
      <c r="Z425" s="675"/>
      <c r="AA425" s="675"/>
      <c r="AB425" s="675"/>
      <c r="AC425" s="675"/>
      <c r="AD425" s="675"/>
      <c r="AE425" s="675"/>
      <c r="AF425" s="675"/>
      <c r="AG425" s="675"/>
      <c r="AH425" s="675"/>
      <c r="AI425" s="675"/>
      <c r="AJ425" s="675"/>
      <c r="AK425" s="675"/>
      <c r="AL425" s="675"/>
      <c r="AM425" s="675"/>
      <c r="AN425" s="697"/>
      <c r="AO425" s="697"/>
      <c r="AP425" s="707"/>
      <c r="AQ425" s="708"/>
      <c r="AR425" s="709" t="s">
        <v>482</v>
      </c>
      <c r="AS425" s="710"/>
    </row>
    <row r="426" spans="1:45" ht="13.5" thickBot="1">
      <c r="A426" s="4"/>
      <c r="B426" s="4"/>
      <c r="C426" s="4"/>
      <c r="D426" s="693"/>
      <c r="E426" s="408"/>
      <c r="F426" s="711" t="s">
        <v>483</v>
      </c>
      <c r="G426" s="712"/>
      <c r="H426" s="662"/>
      <c r="I426" s="713">
        <v>39</v>
      </c>
      <c r="J426" s="713"/>
      <c r="K426" s="713"/>
      <c r="L426" s="713"/>
      <c r="M426" s="713"/>
      <c r="N426" s="713"/>
      <c r="O426" s="713"/>
      <c r="P426" s="713"/>
      <c r="Q426" s="713"/>
      <c r="R426" s="713"/>
      <c r="S426" s="713"/>
      <c r="T426" s="713"/>
      <c r="U426" s="713"/>
      <c r="V426" s="713"/>
      <c r="W426" s="713"/>
      <c r="X426" s="713"/>
      <c r="Y426" s="713"/>
      <c r="Z426" s="713"/>
      <c r="AA426" s="713"/>
      <c r="AB426" s="713"/>
      <c r="AC426" s="713"/>
      <c r="AD426" s="713"/>
      <c r="AE426" s="713"/>
      <c r="AF426" s="713"/>
      <c r="AG426" s="713"/>
      <c r="AH426" s="713"/>
      <c r="AI426" s="713"/>
      <c r="AJ426" s="713"/>
      <c r="AK426" s="713"/>
      <c r="AL426" s="713"/>
      <c r="AM426" s="713"/>
      <c r="AN426" s="714"/>
      <c r="AO426" s="714"/>
      <c r="AP426" s="714"/>
      <c r="AQ426" s="715"/>
      <c r="AR426" s="716"/>
      <c r="AS426" s="717"/>
    </row>
    <row r="427" spans="1:45" ht="12.75">
      <c r="A427" s="4"/>
      <c r="B427" s="4"/>
      <c r="C427" s="4"/>
      <c r="D427" s="693"/>
      <c r="E427" s="408"/>
      <c r="F427" s="718" t="s">
        <v>484</v>
      </c>
      <c r="G427" s="719">
        <v>185.27</v>
      </c>
      <c r="H427" s="662"/>
      <c r="I427" s="713">
        <f>I426*144</f>
        <v>5616</v>
      </c>
      <c r="J427" s="713"/>
      <c r="K427" s="713"/>
      <c r="L427" s="713"/>
      <c r="M427" s="713"/>
      <c r="N427" s="713"/>
      <c r="O427" s="713"/>
      <c r="P427" s="713"/>
      <c r="Q427" s="713"/>
      <c r="R427" s="713"/>
      <c r="S427" s="713"/>
      <c r="T427" s="713"/>
      <c r="U427" s="713"/>
      <c r="V427" s="713"/>
      <c r="W427" s="713"/>
      <c r="X427" s="713"/>
      <c r="Y427" s="713"/>
      <c r="Z427" s="713"/>
      <c r="AA427" s="713"/>
      <c r="AB427" s="713"/>
      <c r="AC427" s="713"/>
      <c r="AD427" s="713"/>
      <c r="AE427" s="713"/>
      <c r="AF427" s="713"/>
      <c r="AG427" s="713"/>
      <c r="AH427" s="713"/>
      <c r="AI427" s="713"/>
      <c r="AJ427" s="713"/>
      <c r="AK427" s="713"/>
      <c r="AL427" s="713"/>
      <c r="AM427" s="713"/>
      <c r="AN427" s="714"/>
      <c r="AO427" s="714"/>
      <c r="AP427" s="714"/>
      <c r="AQ427" s="716"/>
      <c r="AR427" s="720"/>
      <c r="AS427" s="717"/>
    </row>
    <row r="428" spans="1:45" ht="12.75">
      <c r="A428" s="4"/>
      <c r="B428" s="4"/>
      <c r="C428" s="4"/>
      <c r="D428" s="693"/>
      <c r="E428" s="408"/>
      <c r="F428" s="721" t="s">
        <v>485</v>
      </c>
      <c r="G428" s="719">
        <v>165.16</v>
      </c>
      <c r="H428" s="662"/>
      <c r="I428" s="713"/>
      <c r="J428" s="713"/>
      <c r="K428" s="713"/>
      <c r="L428" s="713"/>
      <c r="M428" s="713"/>
      <c r="N428" s="713"/>
      <c r="O428" s="713"/>
      <c r="P428" s="713"/>
      <c r="Q428" s="713"/>
      <c r="R428" s="713"/>
      <c r="S428" s="713"/>
      <c r="T428" s="713"/>
      <c r="U428" s="713"/>
      <c r="V428" s="713"/>
      <c r="W428" s="713"/>
      <c r="X428" s="713"/>
      <c r="Y428" s="713"/>
      <c r="Z428" s="713"/>
      <c r="AA428" s="713"/>
      <c r="AB428" s="713"/>
      <c r="AC428" s="713"/>
      <c r="AD428" s="713"/>
      <c r="AE428" s="713"/>
      <c r="AF428" s="713"/>
      <c r="AG428" s="713"/>
      <c r="AH428" s="713"/>
      <c r="AI428" s="713"/>
      <c r="AJ428" s="713"/>
      <c r="AK428" s="713"/>
      <c r="AL428" s="713"/>
      <c r="AM428" s="713"/>
      <c r="AN428" s="714"/>
      <c r="AO428" s="714"/>
      <c r="AP428" s="714"/>
      <c r="AQ428" s="714"/>
      <c r="AR428" s="722"/>
      <c r="AS428" s="5"/>
    </row>
    <row r="429" spans="1:45" ht="12.75">
      <c r="A429" s="4"/>
      <c r="B429" s="4"/>
      <c r="C429" s="4"/>
      <c r="D429" s="693"/>
      <c r="E429" s="408"/>
      <c r="F429" s="721" t="s">
        <v>486</v>
      </c>
      <c r="G429" s="719">
        <v>175.71</v>
      </c>
      <c r="H429" s="662"/>
      <c r="I429" s="713"/>
      <c r="J429" s="713"/>
      <c r="K429" s="713"/>
      <c r="L429" s="713"/>
      <c r="M429" s="713"/>
      <c r="N429" s="713"/>
      <c r="O429" s="713"/>
      <c r="P429" s="713"/>
      <c r="Q429" s="713"/>
      <c r="R429" s="713"/>
      <c r="S429" s="713"/>
      <c r="T429" s="713"/>
      <c r="U429" s="713"/>
      <c r="V429" s="713"/>
      <c r="W429" s="713"/>
      <c r="X429" s="713"/>
      <c r="Y429" s="713"/>
      <c r="Z429" s="713"/>
      <c r="AA429" s="713"/>
      <c r="AB429" s="713"/>
      <c r="AC429" s="713"/>
      <c r="AD429" s="713"/>
      <c r="AE429" s="713"/>
      <c r="AF429" s="713"/>
      <c r="AG429" s="713"/>
      <c r="AH429" s="713"/>
      <c r="AI429" s="713"/>
      <c r="AJ429" s="713"/>
      <c r="AK429" s="713"/>
      <c r="AL429" s="713"/>
      <c r="AM429" s="713"/>
      <c r="AN429" s="714"/>
      <c r="AO429" s="714"/>
      <c r="AP429" s="714"/>
      <c r="AQ429" s="714"/>
      <c r="AR429" s="722"/>
      <c r="AS429" s="5"/>
    </row>
    <row r="430" spans="1:44" ht="12.75">
      <c r="A430" s="4"/>
      <c r="B430" s="4"/>
      <c r="C430" s="4"/>
      <c r="D430" s="693"/>
      <c r="E430" s="408"/>
      <c r="F430" s="721" t="s">
        <v>487</v>
      </c>
      <c r="G430" s="719">
        <v>124.95</v>
      </c>
      <c r="H430" s="723"/>
      <c r="I430" s="724"/>
      <c r="J430" s="724"/>
      <c r="K430" s="724"/>
      <c r="L430" s="724"/>
      <c r="M430" s="724"/>
      <c r="N430" s="724"/>
      <c r="O430" s="724"/>
      <c r="P430" s="724"/>
      <c r="Q430" s="724"/>
      <c r="R430" s="724"/>
      <c r="S430" s="724"/>
      <c r="T430" s="724"/>
      <c r="U430" s="724"/>
      <c r="V430" s="724"/>
      <c r="W430" s="724"/>
      <c r="X430" s="724"/>
      <c r="Y430" s="724"/>
      <c r="Z430" s="724"/>
      <c r="AA430" s="724"/>
      <c r="AB430" s="724"/>
      <c r="AC430" s="724"/>
      <c r="AD430" s="724"/>
      <c r="AE430" s="724"/>
      <c r="AF430" s="724"/>
      <c r="AG430" s="724"/>
      <c r="AH430" s="724"/>
      <c r="AI430" s="724"/>
      <c r="AJ430" s="724"/>
      <c r="AK430" s="724"/>
      <c r="AL430" s="724"/>
      <c r="AM430" s="724"/>
      <c r="AN430" s="725"/>
      <c r="AO430" s="725"/>
      <c r="AP430" s="725"/>
      <c r="AQ430" s="725"/>
      <c r="AR430" s="726"/>
    </row>
    <row r="431" spans="1:44" ht="12.75">
      <c r="A431" s="4"/>
      <c r="B431" s="4"/>
      <c r="C431" s="4"/>
      <c r="D431" s="693"/>
      <c r="E431" s="408"/>
      <c r="F431" s="721" t="s">
        <v>488</v>
      </c>
      <c r="G431" s="719">
        <v>145.16</v>
      </c>
      <c r="H431" s="723"/>
      <c r="I431" s="724"/>
      <c r="J431" s="724"/>
      <c r="K431" s="724"/>
      <c r="L431" s="724"/>
      <c r="M431" s="724"/>
      <c r="N431" s="724"/>
      <c r="O431" s="724"/>
      <c r="P431" s="724"/>
      <c r="Q431" s="724"/>
      <c r="R431" s="724"/>
      <c r="S431" s="724"/>
      <c r="T431" s="724"/>
      <c r="U431" s="724"/>
      <c r="V431" s="724"/>
      <c r="W431" s="724"/>
      <c r="X431" s="724"/>
      <c r="Y431" s="724"/>
      <c r="Z431" s="724"/>
      <c r="AA431" s="724"/>
      <c r="AB431" s="724"/>
      <c r="AC431" s="724"/>
      <c r="AD431" s="724"/>
      <c r="AE431" s="724"/>
      <c r="AF431" s="724"/>
      <c r="AG431" s="724"/>
      <c r="AH431" s="724"/>
      <c r="AI431" s="724"/>
      <c r="AJ431" s="724"/>
      <c r="AK431" s="724"/>
      <c r="AL431" s="724"/>
      <c r="AM431" s="724"/>
      <c r="AN431" s="725"/>
      <c r="AO431" s="725"/>
      <c r="AP431" s="725"/>
      <c r="AQ431" s="725"/>
      <c r="AR431" s="726"/>
    </row>
    <row r="432" spans="1:44" ht="12.75">
      <c r="A432" s="4"/>
      <c r="B432" s="4"/>
      <c r="C432" s="4"/>
      <c r="D432" s="693"/>
      <c r="E432" s="408"/>
      <c r="F432" s="721" t="s">
        <v>489</v>
      </c>
      <c r="G432" s="719">
        <v>119.23</v>
      </c>
      <c r="H432" s="723"/>
      <c r="I432" s="724"/>
      <c r="J432" s="724"/>
      <c r="K432" s="724"/>
      <c r="L432" s="724"/>
      <c r="M432" s="724"/>
      <c r="N432" s="724"/>
      <c r="O432" s="724"/>
      <c r="P432" s="724"/>
      <c r="Q432" s="724"/>
      <c r="R432" s="724"/>
      <c r="S432" s="724"/>
      <c r="T432" s="724"/>
      <c r="U432" s="724"/>
      <c r="V432" s="724"/>
      <c r="W432" s="724"/>
      <c r="X432" s="724"/>
      <c r="Y432" s="724"/>
      <c r="Z432" s="724"/>
      <c r="AA432" s="724"/>
      <c r="AB432" s="724"/>
      <c r="AC432" s="724"/>
      <c r="AD432" s="724"/>
      <c r="AE432" s="724"/>
      <c r="AF432" s="724"/>
      <c r="AG432" s="724"/>
      <c r="AH432" s="724"/>
      <c r="AI432" s="724"/>
      <c r="AJ432" s="724"/>
      <c r="AK432" s="724"/>
      <c r="AL432" s="724"/>
      <c r="AM432" s="724"/>
      <c r="AN432" s="725"/>
      <c r="AO432" s="725"/>
      <c r="AP432" s="725"/>
      <c r="AQ432" s="725"/>
      <c r="AR432" s="726"/>
    </row>
    <row r="433" spans="1:44" ht="12.75">
      <c r="A433" s="4"/>
      <c r="B433" s="4"/>
      <c r="C433" s="4"/>
      <c r="D433" s="693"/>
      <c r="E433" s="408"/>
      <c r="F433" s="721" t="s">
        <v>490</v>
      </c>
      <c r="G433" s="719">
        <v>90.36</v>
      </c>
      <c r="H433" s="723"/>
      <c r="I433" s="724"/>
      <c r="J433" s="724"/>
      <c r="K433" s="724"/>
      <c r="L433" s="724"/>
      <c r="M433" s="724"/>
      <c r="N433" s="724"/>
      <c r="O433" s="724"/>
      <c r="P433" s="724"/>
      <c r="Q433" s="724"/>
      <c r="R433" s="724"/>
      <c r="S433" s="724"/>
      <c r="T433" s="724"/>
      <c r="U433" s="724"/>
      <c r="V433" s="724"/>
      <c r="W433" s="724"/>
      <c r="X433" s="724"/>
      <c r="Y433" s="724"/>
      <c r="Z433" s="724"/>
      <c r="AA433" s="724"/>
      <c r="AB433" s="724"/>
      <c r="AC433" s="724"/>
      <c r="AD433" s="724"/>
      <c r="AE433" s="724"/>
      <c r="AF433" s="724"/>
      <c r="AG433" s="724"/>
      <c r="AH433" s="724"/>
      <c r="AI433" s="724"/>
      <c r="AJ433" s="724"/>
      <c r="AK433" s="724"/>
      <c r="AL433" s="724"/>
      <c r="AM433" s="724"/>
      <c r="AN433" s="725"/>
      <c r="AO433" s="725"/>
      <c r="AP433" s="725"/>
      <c r="AQ433" s="725"/>
      <c r="AR433" s="726"/>
    </row>
    <row r="434" spans="1:44" ht="13.5" thickBot="1">
      <c r="A434" s="4"/>
      <c r="B434" s="4"/>
      <c r="C434" s="4"/>
      <c r="D434" s="693"/>
      <c r="E434" s="408"/>
      <c r="F434" s="727" t="s">
        <v>179</v>
      </c>
      <c r="G434" s="728">
        <v>1.281</v>
      </c>
      <c r="H434" s="723"/>
      <c r="I434" s="724"/>
      <c r="J434" s="724"/>
      <c r="K434" s="724"/>
      <c r="L434" s="724"/>
      <c r="M434" s="724"/>
      <c r="N434" s="724"/>
      <c r="O434" s="724"/>
      <c r="P434" s="724"/>
      <c r="Q434" s="724"/>
      <c r="R434" s="724"/>
      <c r="S434" s="724"/>
      <c r="T434" s="724"/>
      <c r="U434" s="724"/>
      <c r="V434" s="724"/>
      <c r="W434" s="724"/>
      <c r="X434" s="724"/>
      <c r="Y434" s="724"/>
      <c r="Z434" s="724"/>
      <c r="AA434" s="724"/>
      <c r="AB434" s="724"/>
      <c r="AC434" s="724"/>
      <c r="AD434" s="724"/>
      <c r="AE434" s="724"/>
      <c r="AF434" s="724"/>
      <c r="AG434" s="724"/>
      <c r="AH434" s="724"/>
      <c r="AI434" s="724"/>
      <c r="AJ434" s="724"/>
      <c r="AK434" s="724"/>
      <c r="AL434" s="724"/>
      <c r="AM434" s="724"/>
      <c r="AN434" s="725"/>
      <c r="AO434" s="725"/>
      <c r="AP434" s="725"/>
      <c r="AQ434" s="725"/>
      <c r="AR434" s="726"/>
    </row>
    <row r="435" spans="1:44" ht="12.75">
      <c r="A435" s="4"/>
      <c r="B435" s="4"/>
      <c r="C435" s="4"/>
      <c r="D435" s="693"/>
      <c r="E435" s="408"/>
      <c r="F435" s="729"/>
      <c r="G435" s="729"/>
      <c r="H435" s="723"/>
      <c r="I435" s="724"/>
      <c r="J435" s="724"/>
      <c r="K435" s="724"/>
      <c r="L435" s="724"/>
      <c r="M435" s="724"/>
      <c r="N435" s="724"/>
      <c r="O435" s="724"/>
      <c r="P435" s="724"/>
      <c r="Q435" s="724"/>
      <c r="R435" s="724"/>
      <c r="S435" s="724"/>
      <c r="T435" s="724"/>
      <c r="U435" s="724"/>
      <c r="V435" s="724"/>
      <c r="W435" s="724"/>
      <c r="X435" s="724"/>
      <c r="Y435" s="724"/>
      <c r="Z435" s="724"/>
      <c r="AA435" s="724"/>
      <c r="AB435" s="724"/>
      <c r="AC435" s="724"/>
      <c r="AD435" s="724"/>
      <c r="AE435" s="724"/>
      <c r="AF435" s="724"/>
      <c r="AG435" s="724"/>
      <c r="AH435" s="724"/>
      <c r="AI435" s="724"/>
      <c r="AJ435" s="724"/>
      <c r="AK435" s="724"/>
      <c r="AL435" s="724"/>
      <c r="AM435" s="724"/>
      <c r="AN435" s="725"/>
      <c r="AO435" s="725"/>
      <c r="AP435" s="725"/>
      <c r="AQ435" s="725"/>
      <c r="AR435" s="726"/>
    </row>
  </sheetData>
  <sheetProtection/>
  <printOptions/>
  <pageMargins left="0.25" right="0.25" top="0.5" bottom="0.5" header="0.5" footer="0.5"/>
  <pageSetup horizontalDpi="600" verticalDpi="600" orientation="portrait" paperSize="17" scale="43" r:id="rId1"/>
</worksheet>
</file>

<file path=xl/worksheets/sheet6.xml><?xml version="1.0" encoding="utf-8"?>
<worksheet xmlns="http://schemas.openxmlformats.org/spreadsheetml/2006/main" xmlns:r="http://schemas.openxmlformats.org/officeDocument/2006/relationships">
  <sheetPr>
    <pageSetUpPr fitToPage="1"/>
  </sheetPr>
  <dimension ref="A1:V52"/>
  <sheetViews>
    <sheetView tabSelected="1" zoomScalePageLayoutView="0" workbookViewId="0" topLeftCell="A1">
      <selection activeCell="B9" sqref="B9"/>
    </sheetView>
  </sheetViews>
  <sheetFormatPr defaultColWidth="9.140625" defaultRowHeight="12.75"/>
  <cols>
    <col min="4" max="4" width="12.140625" style="0" customWidth="1"/>
    <col min="6" max="6" width="11.00390625" style="0" customWidth="1"/>
  </cols>
  <sheetData>
    <row r="1" spans="1:16" ht="12.75">
      <c r="A1" s="730"/>
      <c r="B1" s="731"/>
      <c r="C1" s="731"/>
      <c r="D1" s="732"/>
      <c r="E1" s="732"/>
      <c r="F1" s="732"/>
      <c r="G1" s="732"/>
      <c r="H1" s="731"/>
      <c r="I1" s="731"/>
      <c r="J1" s="731"/>
      <c r="K1" s="733"/>
      <c r="L1" s="734"/>
      <c r="M1" s="734"/>
      <c r="N1" s="3"/>
      <c r="O1" s="734"/>
      <c r="P1" s="3"/>
    </row>
    <row r="2" spans="1:16" ht="12.75">
      <c r="A2" s="735"/>
      <c r="B2" s="736"/>
      <c r="C2" s="736"/>
      <c r="D2" s="737" t="s">
        <v>491</v>
      </c>
      <c r="E2" s="737" t="s">
        <v>492</v>
      </c>
      <c r="F2" s="737" t="s">
        <v>493</v>
      </c>
      <c r="G2" s="737" t="s">
        <v>494</v>
      </c>
      <c r="H2" s="62" t="s">
        <v>495</v>
      </c>
      <c r="I2" s="62" t="s">
        <v>496</v>
      </c>
      <c r="J2" s="736"/>
      <c r="K2" s="738"/>
      <c r="L2" s="734"/>
      <c r="M2" s="734"/>
      <c r="N2" s="3"/>
      <c r="O2" s="734"/>
      <c r="P2" s="3"/>
    </row>
    <row r="3" spans="1:16" ht="12.75">
      <c r="A3" s="739"/>
      <c r="B3" s="740" t="s">
        <v>497</v>
      </c>
      <c r="C3" s="740"/>
      <c r="D3" s="741">
        <v>136.3</v>
      </c>
      <c r="E3" s="742">
        <v>1.2992</v>
      </c>
      <c r="F3" s="743">
        <f>E3*D3</f>
        <v>177.08096</v>
      </c>
      <c r="G3" s="743">
        <f>(F3*4)</f>
        <v>708.32384</v>
      </c>
      <c r="H3" s="736">
        <v>2340</v>
      </c>
      <c r="I3" s="736">
        <v>6400</v>
      </c>
      <c r="J3" s="744">
        <v>3</v>
      </c>
      <c r="K3" s="745"/>
      <c r="L3" s="746"/>
      <c r="M3" s="734"/>
      <c r="N3" s="3"/>
      <c r="O3" s="746"/>
      <c r="P3" s="3"/>
    </row>
    <row r="4" spans="1:16" ht="12.75">
      <c r="A4" s="739"/>
      <c r="B4" s="740"/>
      <c r="C4" s="740"/>
      <c r="D4" s="741"/>
      <c r="E4" s="747"/>
      <c r="F4" s="743"/>
      <c r="G4" s="748"/>
      <c r="H4" s="736"/>
      <c r="I4" s="736"/>
      <c r="J4" s="740"/>
      <c r="K4" s="745"/>
      <c r="L4" s="746"/>
      <c r="M4" s="734"/>
      <c r="N4" s="3"/>
      <c r="O4" s="746"/>
      <c r="P4" s="3"/>
    </row>
    <row r="5" spans="1:16" ht="12.75">
      <c r="A5" s="739"/>
      <c r="B5" s="740" t="s">
        <v>498</v>
      </c>
      <c r="C5" s="747">
        <v>7.5</v>
      </c>
      <c r="D5" s="747">
        <f>C5*I3</f>
        <v>48000</v>
      </c>
      <c r="E5" s="749">
        <v>2.2</v>
      </c>
      <c r="F5" s="743">
        <f>E5*D5</f>
        <v>105600.00000000001</v>
      </c>
      <c r="G5" s="743">
        <f>F5/1000</f>
        <v>105.60000000000001</v>
      </c>
      <c r="H5" s="736"/>
      <c r="I5" s="736"/>
      <c r="J5" s="740"/>
      <c r="K5" s="745"/>
      <c r="L5" s="746"/>
      <c r="M5" s="734"/>
      <c r="N5" s="3"/>
      <c r="O5" s="746"/>
      <c r="P5" s="3"/>
    </row>
    <row r="6" spans="1:16" ht="12.75">
      <c r="A6" s="739"/>
      <c r="B6" s="740" t="s">
        <v>499</v>
      </c>
      <c r="C6" s="740"/>
      <c r="D6" s="741">
        <v>40</v>
      </c>
      <c r="E6" s="742">
        <v>1.2992</v>
      </c>
      <c r="F6" s="743">
        <f>E6*D6</f>
        <v>51.967999999999996</v>
      </c>
      <c r="G6" s="747">
        <f>F6*J3</f>
        <v>155.904</v>
      </c>
      <c r="H6" s="736">
        <v>6400</v>
      </c>
      <c r="I6" s="736">
        <v>2.2</v>
      </c>
      <c r="J6" s="740">
        <v>5</v>
      </c>
      <c r="K6" s="745"/>
      <c r="L6" s="746"/>
      <c r="M6" s="734"/>
      <c r="N6" s="3"/>
      <c r="O6" s="746"/>
      <c r="P6" s="3"/>
    </row>
    <row r="7" spans="1:16" ht="12.75">
      <c r="A7" s="739"/>
      <c r="B7" s="740"/>
      <c r="C7" s="740"/>
      <c r="D7" s="741" t="s">
        <v>500</v>
      </c>
      <c r="E7" s="747" t="s">
        <v>501</v>
      </c>
      <c r="F7" s="747"/>
      <c r="G7" s="750"/>
      <c r="H7" s="736">
        <v>12800</v>
      </c>
      <c r="I7" s="741">
        <f>H7*7.2/1000</f>
        <v>92.16</v>
      </c>
      <c r="J7" s="740"/>
      <c r="K7" s="745"/>
      <c r="L7" s="746"/>
      <c r="M7" s="734"/>
      <c r="N7" s="3"/>
      <c r="O7" s="746"/>
      <c r="P7" s="3"/>
    </row>
    <row r="8" spans="1:16" ht="12.75">
      <c r="A8" s="739"/>
      <c r="B8" s="740"/>
      <c r="C8" s="740"/>
      <c r="D8" s="741"/>
      <c r="E8" s="747"/>
      <c r="F8" s="743"/>
      <c r="G8" s="748"/>
      <c r="H8" s="736"/>
      <c r="I8" s="736"/>
      <c r="J8" s="740"/>
      <c r="K8" s="745"/>
      <c r="L8" s="746"/>
      <c r="M8" s="734"/>
      <c r="N8" s="3"/>
      <c r="O8" s="746"/>
      <c r="P8" s="3"/>
    </row>
    <row r="9" spans="1:16" ht="12.75">
      <c r="A9" s="739"/>
      <c r="B9" s="740"/>
      <c r="C9" s="740"/>
      <c r="D9" s="741"/>
      <c r="E9" s="747"/>
      <c r="F9" s="743"/>
      <c r="G9" s="748"/>
      <c r="H9" s="736"/>
      <c r="I9" s="736"/>
      <c r="J9" s="740"/>
      <c r="K9" s="745"/>
      <c r="L9" s="746"/>
      <c r="M9" s="734"/>
      <c r="N9" s="3"/>
      <c r="O9" s="746"/>
      <c r="P9" s="3"/>
    </row>
    <row r="10" spans="1:16" ht="13.5" thickBot="1">
      <c r="A10" s="751"/>
      <c r="B10" s="332"/>
      <c r="C10" s="332"/>
      <c r="D10" s="752"/>
      <c r="E10" s="753"/>
      <c r="F10" s="754"/>
      <c r="G10" s="755"/>
      <c r="H10" s="756"/>
      <c r="I10" s="756"/>
      <c r="J10" s="332"/>
      <c r="K10" s="757"/>
      <c r="L10" s="746"/>
      <c r="M10" s="734"/>
      <c r="N10" s="3"/>
      <c r="O10" s="746"/>
      <c r="P10" s="3"/>
    </row>
    <row r="11" spans="2:16" ht="12.75">
      <c r="B11" t="s">
        <v>502</v>
      </c>
      <c r="D11" s="758">
        <v>83</v>
      </c>
      <c r="E11" s="759">
        <v>1.2992</v>
      </c>
      <c r="F11" s="760">
        <f>E11*D11</f>
        <v>107.83359999999999</v>
      </c>
      <c r="G11" s="760">
        <f>(F11*4)</f>
        <v>431.33439999999996</v>
      </c>
      <c r="H11" s="3"/>
      <c r="I11" s="3"/>
      <c r="L11" s="746"/>
      <c r="M11" s="734"/>
      <c r="N11" s="3"/>
      <c r="O11" s="746"/>
      <c r="P11" s="3"/>
    </row>
    <row r="12" spans="4:16" ht="12.75">
      <c r="D12" s="758"/>
      <c r="E12" s="761"/>
      <c r="F12" s="761"/>
      <c r="G12" s="761"/>
      <c r="H12" s="3"/>
      <c r="I12" s="3"/>
      <c r="L12" s="746"/>
      <c r="M12" s="734"/>
      <c r="N12" s="3"/>
      <c r="O12" s="746"/>
      <c r="P12" s="3"/>
    </row>
    <row r="13" spans="4:16" ht="12.75">
      <c r="D13" s="758"/>
      <c r="E13" s="761"/>
      <c r="F13" s="761"/>
      <c r="G13" s="761">
        <f>G11+G3</f>
        <v>1139.65824</v>
      </c>
      <c r="H13" s="3"/>
      <c r="I13" s="3"/>
      <c r="L13" s="746"/>
      <c r="M13" s="734"/>
      <c r="N13" s="3"/>
      <c r="O13" s="746"/>
      <c r="P13" s="3"/>
    </row>
    <row r="14" spans="4:16" ht="12.75">
      <c r="D14" s="758"/>
      <c r="E14" s="761"/>
      <c r="F14" s="761"/>
      <c r="G14" s="761">
        <f>G13*1.3</f>
        <v>1481.555712</v>
      </c>
      <c r="H14" s="762">
        <v>0.3</v>
      </c>
      <c r="I14" s="3" t="s">
        <v>503</v>
      </c>
      <c r="L14" s="746"/>
      <c r="M14" s="734"/>
      <c r="N14" s="3"/>
      <c r="O14" s="746"/>
      <c r="P14" s="3"/>
    </row>
    <row r="15" spans="4:16" ht="12.75">
      <c r="D15" s="758"/>
      <c r="E15" s="761"/>
      <c r="F15" s="761"/>
      <c r="G15" s="763"/>
      <c r="H15" s="3"/>
      <c r="I15" s="3"/>
      <c r="L15" s="746"/>
      <c r="M15" s="734"/>
      <c r="N15" s="3"/>
      <c r="O15" s="746"/>
      <c r="P15" s="3"/>
    </row>
    <row r="16" spans="4:16" ht="12.75">
      <c r="D16" s="758"/>
      <c r="E16" s="761"/>
      <c r="F16" s="761"/>
      <c r="G16" s="763"/>
      <c r="H16" s="3"/>
      <c r="I16" s="3"/>
      <c r="L16" s="746"/>
      <c r="M16" s="734"/>
      <c r="N16" s="3"/>
      <c r="O16" s="746"/>
      <c r="P16" s="3"/>
    </row>
    <row r="17" spans="4:16" ht="12.75">
      <c r="D17" s="758"/>
      <c r="E17" s="761"/>
      <c r="F17" s="761"/>
      <c r="G17" s="763"/>
      <c r="H17" s="3"/>
      <c r="I17" s="3"/>
      <c r="L17" s="746"/>
      <c r="M17" s="734"/>
      <c r="N17" s="3"/>
      <c r="O17" s="746"/>
      <c r="P17" s="3"/>
    </row>
    <row r="18" spans="4:16" ht="12.75">
      <c r="D18" s="758"/>
      <c r="E18" s="761"/>
      <c r="F18" s="761"/>
      <c r="G18" s="763"/>
      <c r="H18" s="3"/>
      <c r="I18" s="3"/>
      <c r="L18" s="746"/>
      <c r="M18" s="734"/>
      <c r="N18" s="3"/>
      <c r="O18" s="746"/>
      <c r="P18" s="3"/>
    </row>
    <row r="19" spans="2:16" ht="12.75">
      <c r="B19" t="s">
        <v>313</v>
      </c>
      <c r="D19" s="758"/>
      <c r="E19" s="761"/>
      <c r="F19" s="761" t="s">
        <v>504</v>
      </c>
      <c r="G19" s="761" t="s">
        <v>505</v>
      </c>
      <c r="H19" s="3" t="s">
        <v>506</v>
      </c>
      <c r="I19" s="3" t="s">
        <v>507</v>
      </c>
      <c r="J19">
        <v>6</v>
      </c>
      <c r="L19" s="746"/>
      <c r="M19" s="734"/>
      <c r="N19" s="3"/>
      <c r="O19" s="746"/>
      <c r="P19" s="3"/>
    </row>
    <row r="20" spans="4:16" ht="12.75">
      <c r="D20" s="761"/>
      <c r="E20" s="761"/>
      <c r="F20" s="761"/>
      <c r="G20" s="763"/>
      <c r="H20" s="3"/>
      <c r="I20" s="3"/>
      <c r="L20" s="746"/>
      <c r="M20" s="734"/>
      <c r="N20" s="3"/>
      <c r="O20" s="746"/>
      <c r="P20" s="3"/>
    </row>
    <row r="21" spans="4:16" ht="12.75">
      <c r="D21" s="761"/>
      <c r="E21" s="761"/>
      <c r="F21" s="761"/>
      <c r="G21" s="763"/>
      <c r="H21" s="3"/>
      <c r="I21" s="3"/>
      <c r="L21" s="746"/>
      <c r="M21" s="734"/>
      <c r="N21" s="3"/>
      <c r="O21" s="746"/>
      <c r="P21" s="3"/>
    </row>
    <row r="22" spans="4:16" ht="12.75">
      <c r="D22" s="758"/>
      <c r="E22" s="761"/>
      <c r="F22" s="761"/>
      <c r="G22" s="763"/>
      <c r="H22" s="3"/>
      <c r="I22" s="3"/>
      <c r="L22" s="746"/>
      <c r="M22" s="734"/>
      <c r="N22" s="3"/>
      <c r="O22" s="746"/>
      <c r="P22" s="3"/>
    </row>
    <row r="23" spans="4:16" ht="12.75">
      <c r="D23" s="758"/>
      <c r="E23" s="761"/>
      <c r="F23" s="761"/>
      <c r="G23" s="763"/>
      <c r="H23" s="3"/>
      <c r="I23" s="3"/>
      <c r="L23" s="746"/>
      <c r="M23" s="734"/>
      <c r="N23" s="3"/>
      <c r="O23" s="746"/>
      <c r="P23" s="3"/>
    </row>
    <row r="24" spans="4:16" ht="12.75">
      <c r="D24" s="758"/>
      <c r="E24" s="761"/>
      <c r="F24" s="761"/>
      <c r="G24" s="763"/>
      <c r="H24" s="3"/>
      <c r="I24" s="3"/>
      <c r="L24" s="746"/>
      <c r="M24" s="734"/>
      <c r="N24" s="3"/>
      <c r="O24" s="746"/>
      <c r="P24" s="3"/>
    </row>
    <row r="25" spans="4:16" ht="12.75">
      <c r="D25" s="758"/>
      <c r="E25" s="761"/>
      <c r="F25" s="761"/>
      <c r="G25" s="763"/>
      <c r="H25" s="3"/>
      <c r="I25" s="3"/>
      <c r="L25" s="746"/>
      <c r="M25" s="734"/>
      <c r="N25" s="3"/>
      <c r="O25" s="746"/>
      <c r="P25" s="3"/>
    </row>
    <row r="26" spans="4:16" ht="12.75">
      <c r="D26" s="758"/>
      <c r="E26" s="761"/>
      <c r="F26" s="761"/>
      <c r="G26" s="763"/>
      <c r="H26" s="3"/>
      <c r="I26" s="3"/>
      <c r="L26" s="746"/>
      <c r="M26" s="734"/>
      <c r="N26" s="3"/>
      <c r="O26" s="746"/>
      <c r="P26" s="3"/>
    </row>
    <row r="27" spans="4:16" ht="12.75">
      <c r="D27" s="761"/>
      <c r="E27" s="761"/>
      <c r="F27" s="761"/>
      <c r="G27" s="763"/>
      <c r="H27" s="3"/>
      <c r="I27" s="3"/>
      <c r="L27" s="746"/>
      <c r="M27" s="734"/>
      <c r="N27" s="3"/>
      <c r="O27" s="746"/>
      <c r="P27" s="3"/>
    </row>
    <row r="28" spans="2:16" ht="12.75">
      <c r="B28" t="s">
        <v>508</v>
      </c>
      <c r="D28" s="758">
        <v>13.2</v>
      </c>
      <c r="E28" s="759">
        <v>1.2992</v>
      </c>
      <c r="F28" s="758">
        <f>E28*D28</f>
        <v>17.14944</v>
      </c>
      <c r="G28" s="763"/>
      <c r="H28" s="3"/>
      <c r="I28" s="3"/>
      <c r="L28" s="746"/>
      <c r="M28" s="734"/>
      <c r="N28" s="3"/>
      <c r="O28" s="746"/>
      <c r="P28" s="3"/>
    </row>
    <row r="29" spans="2:16" ht="12.75">
      <c r="B29" t="s">
        <v>509</v>
      </c>
      <c r="D29" s="758">
        <v>30.9</v>
      </c>
      <c r="E29" s="759">
        <v>1.2992</v>
      </c>
      <c r="F29" s="758">
        <f>E29*D29</f>
        <v>40.14527999999999</v>
      </c>
      <c r="G29" s="764">
        <v>1.5</v>
      </c>
      <c r="H29" s="758">
        <f>F29*G29</f>
        <v>60.21791999999999</v>
      </c>
      <c r="I29" s="3"/>
      <c r="L29" s="746"/>
      <c r="M29" s="734"/>
      <c r="N29" s="3"/>
      <c r="O29" s="746"/>
      <c r="P29" s="3"/>
    </row>
    <row r="30" spans="4:16" ht="12.75">
      <c r="D30" s="758"/>
      <c r="E30" s="761"/>
      <c r="F30" s="761"/>
      <c r="G30" s="763"/>
      <c r="H30" s="3"/>
      <c r="I30" s="3"/>
      <c r="L30" s="746"/>
      <c r="M30" s="734"/>
      <c r="N30" s="3"/>
      <c r="O30" s="746"/>
      <c r="P30" s="3"/>
    </row>
    <row r="31" spans="4:16" ht="12.75">
      <c r="D31" s="758"/>
      <c r="E31" s="761"/>
      <c r="F31" s="761"/>
      <c r="G31" s="763"/>
      <c r="H31" s="3"/>
      <c r="I31" s="3"/>
      <c r="L31" s="746"/>
      <c r="M31" s="734"/>
      <c r="N31" s="3"/>
      <c r="O31" s="746"/>
      <c r="P31" s="3"/>
    </row>
    <row r="32" spans="4:16" ht="12.75">
      <c r="D32" s="758"/>
      <c r="E32" s="761"/>
      <c r="F32" s="761"/>
      <c r="G32" s="763"/>
      <c r="H32" s="3"/>
      <c r="I32" s="3"/>
      <c r="L32" s="746"/>
      <c r="M32" s="734"/>
      <c r="N32" s="3"/>
      <c r="O32" s="746"/>
      <c r="P32" s="3"/>
    </row>
    <row r="33" spans="4:16" ht="12.75">
      <c r="D33" s="758"/>
      <c r="E33" s="761"/>
      <c r="F33" s="761"/>
      <c r="G33" s="763"/>
      <c r="H33" s="3"/>
      <c r="I33" s="3"/>
      <c r="L33" s="746"/>
      <c r="M33" s="734"/>
      <c r="N33" s="3"/>
      <c r="O33" s="746"/>
      <c r="P33" s="3"/>
    </row>
    <row r="34" spans="4:16" ht="12.75">
      <c r="D34" s="758"/>
      <c r="E34" s="761"/>
      <c r="F34" s="761"/>
      <c r="G34" s="763"/>
      <c r="H34" s="3"/>
      <c r="I34" s="3"/>
      <c r="L34" s="746"/>
      <c r="M34" s="734"/>
      <c r="N34" s="3"/>
      <c r="O34" s="746"/>
      <c r="P34" s="3"/>
    </row>
    <row r="35" spans="4:16" ht="12.75">
      <c r="D35" s="758"/>
      <c r="E35" s="764">
        <v>6400</v>
      </c>
      <c r="F35" s="761"/>
      <c r="G35" s="763"/>
      <c r="H35" s="3"/>
      <c r="I35" s="3"/>
      <c r="L35" s="746"/>
      <c r="M35" s="734"/>
      <c r="N35" s="3"/>
      <c r="O35" s="746"/>
      <c r="P35" s="3"/>
    </row>
    <row r="36" spans="4:16" ht="13.5" thickBot="1">
      <c r="D36" s="758"/>
      <c r="E36" s="761"/>
      <c r="F36" s="761"/>
      <c r="G36" s="763"/>
      <c r="H36" s="3"/>
      <c r="I36" s="3"/>
      <c r="L36" s="746"/>
      <c r="M36" s="734"/>
      <c r="N36" s="3"/>
      <c r="O36" s="746"/>
      <c r="P36" s="3"/>
    </row>
    <row r="37" spans="1:22" ht="12.75">
      <c r="A37" s="765"/>
      <c r="B37" s="765"/>
      <c r="C37" s="766"/>
      <c r="D37" s="767" t="s">
        <v>510</v>
      </c>
      <c r="E37" s="768" t="s">
        <v>511</v>
      </c>
      <c r="F37" s="768" t="s">
        <v>512</v>
      </c>
      <c r="G37" s="768" t="s">
        <v>513</v>
      </c>
      <c r="H37" s="769" t="s">
        <v>514</v>
      </c>
      <c r="I37" s="769" t="s">
        <v>515</v>
      </c>
      <c r="J37" s="769" t="s">
        <v>516</v>
      </c>
      <c r="K37" s="769" t="s">
        <v>517</v>
      </c>
      <c r="L37" s="770" t="s">
        <v>518</v>
      </c>
      <c r="M37" s="770" t="s">
        <v>518</v>
      </c>
      <c r="N37" s="769"/>
      <c r="O37" s="770" t="s">
        <v>519</v>
      </c>
      <c r="P37" s="769"/>
      <c r="Q37" s="766"/>
      <c r="R37" s="765"/>
      <c r="S37" s="765"/>
      <c r="T37" s="765"/>
      <c r="U37" s="765"/>
      <c r="V37" s="771"/>
    </row>
    <row r="38" spans="1:22" ht="13.5" thickBot="1">
      <c r="A38" s="772"/>
      <c r="B38" s="773" t="s">
        <v>520</v>
      </c>
      <c r="C38" s="774"/>
      <c r="D38" s="775" t="s">
        <v>521</v>
      </c>
      <c r="E38" s="776" t="s">
        <v>521</v>
      </c>
      <c r="F38" s="776" t="s">
        <v>521</v>
      </c>
      <c r="G38" s="777" t="s">
        <v>522</v>
      </c>
      <c r="H38" s="777" t="s">
        <v>522</v>
      </c>
      <c r="I38" s="777" t="s">
        <v>521</v>
      </c>
      <c r="J38" s="777"/>
      <c r="K38" s="777" t="s">
        <v>521</v>
      </c>
      <c r="L38" s="778" t="s">
        <v>521</v>
      </c>
      <c r="M38" s="778" t="s">
        <v>523</v>
      </c>
      <c r="N38" s="777" t="s">
        <v>524</v>
      </c>
      <c r="O38" s="778" t="s">
        <v>525</v>
      </c>
      <c r="P38" s="777" t="s">
        <v>524</v>
      </c>
      <c r="Q38" s="774"/>
      <c r="R38" s="779"/>
      <c r="S38" s="779"/>
      <c r="T38" s="779"/>
      <c r="U38" s="779"/>
      <c r="V38" s="780"/>
    </row>
    <row r="39" spans="1:22" ht="12.75">
      <c r="A39" s="781"/>
      <c r="B39" s="782" t="s">
        <v>526</v>
      </c>
      <c r="C39" s="783"/>
      <c r="D39" s="784">
        <v>0.591</v>
      </c>
      <c r="E39" s="784">
        <v>0.591</v>
      </c>
      <c r="F39" s="784">
        <v>0.217</v>
      </c>
      <c r="G39" s="785">
        <v>0.118</v>
      </c>
      <c r="H39" s="784">
        <f>(D39*E39)-G39</f>
        <v>0.23128099999999996</v>
      </c>
      <c r="I39" s="786">
        <v>12.571</v>
      </c>
      <c r="J39" s="786">
        <v>120</v>
      </c>
      <c r="K39" s="784">
        <f>I39*2*K51</f>
        <v>78.94588</v>
      </c>
      <c r="L39" s="787">
        <f>K39*J39</f>
        <v>9473.5056</v>
      </c>
      <c r="M39" s="787">
        <f>L39/12</f>
        <v>789.4588</v>
      </c>
      <c r="N39" s="787">
        <f>M39*2</f>
        <v>1578.9176</v>
      </c>
      <c r="O39" s="787">
        <f>(H39*L39)*J52</f>
        <v>701.133391575552</v>
      </c>
      <c r="P39" s="787">
        <f>O39*2</f>
        <v>1402.266783151104</v>
      </c>
      <c r="Q39" s="783"/>
      <c r="R39" s="56"/>
      <c r="S39" s="56"/>
      <c r="T39" s="56"/>
      <c r="U39" s="56"/>
      <c r="V39" s="327"/>
    </row>
    <row r="40" spans="1:22" ht="12.75">
      <c r="A40" s="781"/>
      <c r="B40" s="782" t="s">
        <v>527</v>
      </c>
      <c r="C40" s="783"/>
      <c r="D40" s="784">
        <v>0.22</v>
      </c>
      <c r="E40" s="784">
        <v>0.22</v>
      </c>
      <c r="F40" s="784">
        <v>0.098</v>
      </c>
      <c r="G40" s="785">
        <v>0.0024</v>
      </c>
      <c r="H40" s="784">
        <f>(D40*E40)-G40</f>
        <v>0.046</v>
      </c>
      <c r="I40" s="786">
        <v>15.763</v>
      </c>
      <c r="J40" s="786">
        <v>180</v>
      </c>
      <c r="K40" s="784">
        <f>I40*2*K51</f>
        <v>98.99164</v>
      </c>
      <c r="L40" s="787">
        <f>K40*J40</f>
        <v>17818.4952</v>
      </c>
      <c r="M40" s="787">
        <f>L40/12</f>
        <v>1484.8746</v>
      </c>
      <c r="N40" s="787">
        <f>M40*2</f>
        <v>2969.7492</v>
      </c>
      <c r="O40" s="787">
        <f>(H40*L40)*J52</f>
        <v>262.288249344</v>
      </c>
      <c r="P40" s="787">
        <f>O40*2</f>
        <v>524.576498688</v>
      </c>
      <c r="Q40" s="783"/>
      <c r="R40" s="56"/>
      <c r="S40" s="56"/>
      <c r="T40" s="56"/>
      <c r="U40" s="56"/>
      <c r="V40" s="327"/>
    </row>
    <row r="41" spans="1:22" ht="12.75">
      <c r="A41" s="781"/>
      <c r="B41" s="782" t="s">
        <v>528</v>
      </c>
      <c r="C41" s="783"/>
      <c r="D41" s="784">
        <v>0.22</v>
      </c>
      <c r="E41" s="784">
        <v>0.22</v>
      </c>
      <c r="F41" s="784">
        <v>0.098</v>
      </c>
      <c r="G41" s="785">
        <v>0.0024</v>
      </c>
      <c r="H41" s="784">
        <f>(D41*E41)-G41</f>
        <v>0.046</v>
      </c>
      <c r="I41" s="786">
        <v>21.674</v>
      </c>
      <c r="J41" s="786">
        <v>162</v>
      </c>
      <c r="K41" s="784">
        <f>I41*2*K51</f>
        <v>136.11272</v>
      </c>
      <c r="L41" s="787">
        <f>K41*J41</f>
        <v>22050.26064</v>
      </c>
      <c r="M41" s="787">
        <f>L41/12</f>
        <v>1837.52172</v>
      </c>
      <c r="N41" s="787">
        <f>M41*2</f>
        <v>3675.04344</v>
      </c>
      <c r="O41" s="787">
        <f>(H41*L41)*J52</f>
        <v>324.5798366208</v>
      </c>
      <c r="P41" s="787">
        <f>O41*2</f>
        <v>649.1596732416</v>
      </c>
      <c r="Q41" s="783"/>
      <c r="R41" s="56"/>
      <c r="S41" s="56"/>
      <c r="T41" s="56"/>
      <c r="U41" s="56"/>
      <c r="V41" s="327"/>
    </row>
    <row r="42" spans="1:22" ht="12.75">
      <c r="A42" s="781"/>
      <c r="B42" s="56"/>
      <c r="C42" s="783"/>
      <c r="D42" s="788"/>
      <c r="E42" s="788"/>
      <c r="F42" s="788"/>
      <c r="G42" s="788"/>
      <c r="H42" s="786"/>
      <c r="I42" s="786"/>
      <c r="J42" s="786"/>
      <c r="K42" s="783"/>
      <c r="L42" s="789"/>
      <c r="M42" s="787"/>
      <c r="N42" s="787"/>
      <c r="O42" s="789"/>
      <c r="P42" s="787"/>
      <c r="Q42" s="786" t="s">
        <v>529</v>
      </c>
      <c r="R42" s="790">
        <v>7.5</v>
      </c>
      <c r="S42" s="56"/>
      <c r="T42" s="56"/>
      <c r="U42" s="56"/>
      <c r="V42" s="327"/>
    </row>
    <row r="43" spans="1:22" ht="12.75">
      <c r="A43" s="781"/>
      <c r="B43" s="56"/>
      <c r="C43" s="783"/>
      <c r="D43" s="788"/>
      <c r="E43" s="788"/>
      <c r="F43" s="788"/>
      <c r="G43" s="788"/>
      <c r="H43" s="786"/>
      <c r="I43" s="786"/>
      <c r="J43" s="786"/>
      <c r="K43" s="783"/>
      <c r="L43" s="789"/>
      <c r="M43" s="787"/>
      <c r="N43" s="786"/>
      <c r="O43" s="789"/>
      <c r="P43" s="787">
        <f>SUM(P39:P42)</f>
        <v>2576.002955080704</v>
      </c>
      <c r="Q43" s="791">
        <f>P43*2.2</f>
        <v>5667.206501177549</v>
      </c>
      <c r="R43" s="792">
        <f>(R42*Q43)/1000</f>
        <v>42.504048758831615</v>
      </c>
      <c r="S43" s="56" t="s">
        <v>530</v>
      </c>
      <c r="T43" s="56"/>
      <c r="U43" s="56"/>
      <c r="V43" s="327"/>
    </row>
    <row r="44" spans="1:22" ht="12.75">
      <c r="A44" s="781"/>
      <c r="B44" s="56"/>
      <c r="C44" s="783"/>
      <c r="D44" s="788"/>
      <c r="E44" s="788"/>
      <c r="F44" s="788"/>
      <c r="G44" s="788"/>
      <c r="H44" s="786"/>
      <c r="I44" s="786"/>
      <c r="J44" s="786"/>
      <c r="K44" s="783"/>
      <c r="L44" s="789"/>
      <c r="M44" s="787"/>
      <c r="N44" s="786"/>
      <c r="O44" s="789"/>
      <c r="P44" s="787"/>
      <c r="Q44" s="783"/>
      <c r="R44" s="56"/>
      <c r="S44" s="56"/>
      <c r="T44" s="56"/>
      <c r="U44" s="56"/>
      <c r="V44" s="327"/>
    </row>
    <row r="45" spans="1:22" ht="12.75">
      <c r="A45" s="781"/>
      <c r="B45" s="56"/>
      <c r="C45" s="783"/>
      <c r="D45" s="788"/>
      <c r="E45" s="788"/>
      <c r="F45" s="788"/>
      <c r="G45" s="788"/>
      <c r="H45" s="786"/>
      <c r="I45" s="786"/>
      <c r="J45" s="786"/>
      <c r="K45" s="783"/>
      <c r="L45" s="789"/>
      <c r="M45" s="787"/>
      <c r="N45" s="786"/>
      <c r="O45" s="789"/>
      <c r="P45" s="786"/>
      <c r="Q45" s="783"/>
      <c r="R45" s="56"/>
      <c r="S45" s="56"/>
      <c r="T45" s="56"/>
      <c r="U45" s="56"/>
      <c r="V45" s="327"/>
    </row>
    <row r="46" spans="1:22" ht="12.75">
      <c r="A46" s="781"/>
      <c r="B46" s="56"/>
      <c r="C46" s="783"/>
      <c r="D46" s="788"/>
      <c r="E46" s="788"/>
      <c r="F46" s="788"/>
      <c r="G46" s="788"/>
      <c r="H46" s="786"/>
      <c r="I46" s="786"/>
      <c r="J46" s="786"/>
      <c r="K46" s="783"/>
      <c r="L46" s="789"/>
      <c r="M46" s="787"/>
      <c r="N46" s="786"/>
      <c r="O46" s="789"/>
      <c r="P46" s="786"/>
      <c r="Q46" s="783"/>
      <c r="R46" s="56"/>
      <c r="S46" s="56"/>
      <c r="T46" s="56"/>
      <c r="U46" s="56"/>
      <c r="V46" s="327"/>
    </row>
    <row r="47" spans="1:22" ht="12.75">
      <c r="A47" s="781"/>
      <c r="B47" s="56"/>
      <c r="C47" s="783"/>
      <c r="D47" s="788"/>
      <c r="E47" s="788"/>
      <c r="F47" s="788"/>
      <c r="G47" s="788"/>
      <c r="H47" s="786"/>
      <c r="I47" s="786"/>
      <c r="J47" s="786"/>
      <c r="K47" s="783"/>
      <c r="L47" s="789"/>
      <c r="M47" s="787"/>
      <c r="N47" s="786"/>
      <c r="O47" s="789"/>
      <c r="P47" s="786"/>
      <c r="Q47" s="783"/>
      <c r="R47" s="56"/>
      <c r="S47" s="56"/>
      <c r="T47" s="56"/>
      <c r="U47" s="56"/>
      <c r="V47" s="327"/>
    </row>
    <row r="48" spans="1:22" ht="12.75">
      <c r="A48" s="781"/>
      <c r="B48" s="56"/>
      <c r="C48" s="783"/>
      <c r="D48" s="788"/>
      <c r="E48" s="788"/>
      <c r="F48" s="788"/>
      <c r="G48" s="788"/>
      <c r="H48" s="786"/>
      <c r="I48" s="786"/>
      <c r="J48" s="786"/>
      <c r="K48" s="783"/>
      <c r="L48" s="789"/>
      <c r="M48" s="787"/>
      <c r="N48" s="786"/>
      <c r="O48" s="789"/>
      <c r="P48" s="786"/>
      <c r="Q48" s="783"/>
      <c r="R48" s="56"/>
      <c r="S48" s="56"/>
      <c r="T48" s="56"/>
      <c r="U48" s="56"/>
      <c r="V48" s="327"/>
    </row>
    <row r="49" spans="1:22" ht="13.5" thickBot="1">
      <c r="A49" s="793"/>
      <c r="B49" s="58"/>
      <c r="C49" s="794"/>
      <c r="D49" s="795"/>
      <c r="E49" s="795"/>
      <c r="F49" s="795"/>
      <c r="G49" s="795"/>
      <c r="H49" s="796"/>
      <c r="I49" s="796"/>
      <c r="J49" s="796"/>
      <c r="K49" s="794"/>
      <c r="L49" s="797"/>
      <c r="M49" s="798"/>
      <c r="N49" s="796"/>
      <c r="O49" s="797"/>
      <c r="P49" s="796"/>
      <c r="Q49" s="794"/>
      <c r="R49" s="58"/>
      <c r="S49" s="58"/>
      <c r="T49" s="58"/>
      <c r="U49" s="58"/>
      <c r="V49" s="328"/>
    </row>
    <row r="50" spans="4:16" ht="12.75">
      <c r="D50" s="761"/>
      <c r="E50" s="761"/>
      <c r="F50" s="761"/>
      <c r="G50" s="763"/>
      <c r="H50" s="3"/>
      <c r="I50" s="3"/>
      <c r="L50" s="746"/>
      <c r="M50" s="734"/>
      <c r="N50" s="3"/>
      <c r="O50" s="746"/>
      <c r="P50" s="3"/>
    </row>
    <row r="51" spans="4:16" ht="12.75">
      <c r="D51" s="761"/>
      <c r="E51" s="761"/>
      <c r="F51" s="761"/>
      <c r="G51" s="763"/>
      <c r="H51" s="3"/>
      <c r="I51" s="3"/>
      <c r="J51" s="4" t="s">
        <v>531</v>
      </c>
      <c r="K51" s="4">
        <v>3.14</v>
      </c>
      <c r="L51" s="746"/>
      <c r="M51" s="734"/>
      <c r="N51" s="3"/>
      <c r="O51" s="746"/>
      <c r="P51" s="3"/>
    </row>
    <row r="52" spans="4:16" ht="12.75">
      <c r="D52" s="761"/>
      <c r="E52" s="761"/>
      <c r="F52" s="761"/>
      <c r="G52" s="763"/>
      <c r="H52" s="3"/>
      <c r="I52" s="3"/>
      <c r="J52" s="4">
        <v>0.32</v>
      </c>
      <c r="K52" s="4" t="s">
        <v>532</v>
      </c>
      <c r="L52" s="746"/>
      <c r="M52" s="734"/>
      <c r="N52" s="3"/>
      <c r="O52" s="746"/>
      <c r="P52" s="3"/>
    </row>
  </sheetData>
  <sheetProtection/>
  <printOptions/>
  <pageMargins left="0.75" right="0.75" top="1" bottom="1" header="0.5" footer="0.5"/>
  <pageSetup fitToHeight="1" fitToWidth="1" horizontalDpi="600" verticalDpi="600" orientation="portrait" scale="4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Simmons</dc:creator>
  <cp:keywords/>
  <dc:description/>
  <cp:lastModifiedBy>oguzman</cp:lastModifiedBy>
  <cp:lastPrinted>2010-07-12T14:57:49Z</cp:lastPrinted>
  <dcterms:created xsi:type="dcterms:W3CDTF">2001-10-24T18:11:20Z</dcterms:created>
  <dcterms:modified xsi:type="dcterms:W3CDTF">2010-07-12T14:59:14Z</dcterms:modified>
  <cp:category/>
  <cp:version/>
  <cp:contentType/>
  <cp:contentStatus/>
</cp:coreProperties>
</file>