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80" windowWidth="28530" windowHeight="14490" tabRatio="670" activeTab="3"/>
  </bookViews>
  <sheets>
    <sheet name="risk cost incurred profile" sheetId="1" r:id="rId1"/>
    <sheet name="risk by job" sheetId="2" r:id="rId2"/>
    <sheet name="Sheet1" sheetId="3" r:id="rId3"/>
    <sheet name="RISK REGISTRY" sheetId="4" r:id="rId4"/>
  </sheets>
  <definedNames>
    <definedName name="_xlnm.Print_Area" localSheetId="1">'risk by job'!$A$1:$D$50</definedName>
    <definedName name="_xlnm.Print_Area" localSheetId="3">'RISK REGISTRY'!$A$4:$T$97</definedName>
    <definedName name="_xlnm.Print_Titles" localSheetId="3">'RISK REGISTRY'!$1:$3</definedName>
  </definedNames>
  <calcPr fullCalcOnLoad="1"/>
  <pivotCaches>
    <pivotCache cacheId="6" r:id="rId5"/>
    <pivotCache cacheId="4" r:id="rId6"/>
  </pivotCaches>
</workbook>
</file>

<file path=xl/sharedStrings.xml><?xml version="1.0" encoding="utf-8"?>
<sst xmlns="http://schemas.openxmlformats.org/spreadsheetml/2006/main" count="1076" uniqueCount="443">
  <si>
    <t>Number</t>
  </si>
  <si>
    <t>Risk Description</t>
  </si>
  <si>
    <t>Mitigation Plan           (&amp; job where budgeted)</t>
  </si>
  <si>
    <t>Deadline to Retire Risk or Absorb Impact</t>
  </si>
  <si>
    <t>Owner</t>
  </si>
  <si>
    <t>Current Status</t>
  </si>
  <si>
    <t>Likelihood of Occurrence</t>
  </si>
  <si>
    <t>Consequences</t>
  </si>
  <si>
    <t>Risk Ranking</t>
  </si>
  <si>
    <t>Basis of Estimate</t>
  </si>
  <si>
    <t>Cost Impact ($K)</t>
  </si>
  <si>
    <t>Cost and Schedule Impact Calculation Basis</t>
  </si>
  <si>
    <t>Job Title</t>
  </si>
  <si>
    <t>Affected Job</t>
  </si>
  <si>
    <t>Centerstack and Coil Structure Installation</t>
  </si>
  <si>
    <t>Longer time to remove diagnostics for access</t>
  </si>
  <si>
    <t>8200a</t>
  </si>
  <si>
    <t>8200b</t>
  </si>
  <si>
    <t>8200c</t>
  </si>
  <si>
    <t>8200d</t>
  </si>
  <si>
    <t>L</t>
  </si>
  <si>
    <t>Source Refurbishment</t>
  </si>
  <si>
    <t>none</t>
  </si>
  <si>
    <t>NB Controls and Instrumentation</t>
  </si>
  <si>
    <t>NB Power System</t>
  </si>
  <si>
    <t>NB2 TVPS</t>
  </si>
  <si>
    <t>NB2 Duct and VV Mods</t>
  </si>
  <si>
    <t>2480a</t>
  </si>
  <si>
    <t>2480b</t>
  </si>
  <si>
    <t>2480c</t>
  </si>
  <si>
    <t>2460a</t>
  </si>
  <si>
    <t>Beam too close to bellows/duct</t>
  </si>
  <si>
    <t>Difficulty machining vessel</t>
  </si>
  <si>
    <t>J-K cap may not be able to be installed in one piece</t>
  </si>
  <si>
    <t>2470a</t>
  </si>
  <si>
    <t>NB Armor</t>
  </si>
  <si>
    <t>CFC tiles needed for thermal/structural reasons</t>
  </si>
  <si>
    <t>NB2 Services</t>
  </si>
  <si>
    <t>2440a</t>
  </si>
  <si>
    <t>2440b</t>
  </si>
  <si>
    <t>2450a</t>
  </si>
  <si>
    <t>2450b</t>
  </si>
  <si>
    <t>Availability of V. Garzotto</t>
  </si>
  <si>
    <t>Centerstack Analytical Support</t>
  </si>
  <si>
    <t>Centerstack Plasma Facing Components</t>
  </si>
  <si>
    <t>Passive Plate Analysis</t>
  </si>
  <si>
    <t>Centerstack Structural Supports</t>
  </si>
  <si>
    <t>Centerstack Design Support</t>
  </si>
  <si>
    <t>Outer TF Coil Repairs</t>
  </si>
  <si>
    <t>Centerstack Assembly</t>
  </si>
  <si>
    <t>TF Joint Test Stand and Testing</t>
  </si>
  <si>
    <t>Inner TF Bundle Design and Fabrication</t>
  </si>
  <si>
    <t>OH Coil Design and Fabrication</t>
  </si>
  <si>
    <t>Centerstack Casing Assembly Design and Fabrication</t>
  </si>
  <si>
    <t>Inner PF Coils Design and Fabrication</t>
  </si>
  <si>
    <t>NB2 Decontamination</t>
  </si>
  <si>
    <t>Relocations to Support NB2 Installation</t>
  </si>
  <si>
    <t>2490a</t>
  </si>
  <si>
    <t>2490b</t>
  </si>
  <si>
    <t>2490c</t>
  </si>
  <si>
    <t>SPRED re-design and re-installation may require more effort than estimated due to the physical constraints in the area of bay L</t>
  </si>
  <si>
    <t>Start design work immediately so potential schedule impact can be accomodated if necessary.</t>
  </si>
  <si>
    <t>LOWEUS re-design and re-installation may require more effort than estimated due to the physical constraints in the area of bay L</t>
  </si>
  <si>
    <t>MPTS Beam Dump Window re-design and re-installation may require more effort than estimated due to the physical constraints in the area of bay L</t>
  </si>
  <si>
    <t>manager's estimate</t>
  </si>
  <si>
    <t>Water Cooling System Mods for Centerstack Upgrade</t>
  </si>
  <si>
    <t>Bakeout System mods for Centerstack upgrade</t>
  </si>
  <si>
    <t>Gas Delivery system mods for Centerstack upgrade</t>
  </si>
  <si>
    <t>Centerstack Diagnostics for Centerstack Upgrade</t>
  </si>
  <si>
    <t>AC Power Systems</t>
  </si>
  <si>
    <t>TF Power Conversion systems</t>
  </si>
  <si>
    <t>PF/OH Power conversion System</t>
  </si>
  <si>
    <t>CHI Power Conversion System</t>
  </si>
  <si>
    <t>General Power Systems and Integration</t>
  </si>
  <si>
    <t>Coil Bus runs</t>
  </si>
  <si>
    <t>Central Instrumentation and Control</t>
  </si>
  <si>
    <t>Centerstack Management</t>
  </si>
  <si>
    <t>Dudek</t>
  </si>
  <si>
    <t>Project Management and Integration</t>
  </si>
  <si>
    <t>NB2 Management</t>
  </si>
  <si>
    <t>Stevenson</t>
  </si>
  <si>
    <t>Integrated Systems Test</t>
  </si>
  <si>
    <t>Health Physics support</t>
  </si>
  <si>
    <t>Viola</t>
  </si>
  <si>
    <t>edp</t>
  </si>
  <si>
    <t>Tiles not delivered on time</t>
  </si>
  <si>
    <t>U</t>
  </si>
  <si>
    <t>If schedule critical, install tiles in vessel.</t>
  </si>
  <si>
    <t>After press mold operation, numerous dry areas are found</t>
  </si>
  <si>
    <t>Attempt local repair;  if unsuccessful, rebuild coil</t>
  </si>
  <si>
    <t>Coil does not pass final acceptance tests</t>
  </si>
  <si>
    <t>1301a</t>
  </si>
  <si>
    <t>1301b</t>
  </si>
  <si>
    <t>Components do not arrive when required</t>
  </si>
  <si>
    <t>If schedule is critical, OT or second shift would be required to regain schedule</t>
  </si>
  <si>
    <t>1302a</t>
  </si>
  <si>
    <t>1001a</t>
  </si>
  <si>
    <t>Poor VPI of TF bundle</t>
  </si>
  <si>
    <t>If repairs cannot be made, rebuild coil</t>
  </si>
  <si>
    <t>TF coil fails electrical tests</t>
  </si>
  <si>
    <t>If fault area cannot be repaired, rebuild coil</t>
  </si>
  <si>
    <t>1304a</t>
  </si>
  <si>
    <t>1304b</t>
  </si>
  <si>
    <t>1305a</t>
  </si>
  <si>
    <t>1305b</t>
  </si>
  <si>
    <t>1305c</t>
  </si>
  <si>
    <t>No vendor bids for OH/TF fabrication</t>
  </si>
  <si>
    <t>1306a</t>
  </si>
  <si>
    <t>1306b</t>
  </si>
  <si>
    <t>Poor impregnation</t>
  </si>
  <si>
    <t>Local dry areas can be repaired.  Extensive areas of poor VPI may require rewinding new coil.</t>
  </si>
  <si>
    <t>Coil fails final acceptance tests.</t>
  </si>
  <si>
    <t>If coil cannot be repaired, a new coil will need to be wound.</t>
  </si>
  <si>
    <t>1307a</t>
  </si>
  <si>
    <t>Components arrive late</t>
  </si>
  <si>
    <t>OT required to recover schedule</t>
  </si>
  <si>
    <t>2480d</t>
  </si>
  <si>
    <t>Previous fabricators of rectangular bellows not available</t>
  </si>
  <si>
    <t>Beamline Refurbishment</t>
  </si>
  <si>
    <t>Further inspections may require additional parts and labor</t>
  </si>
  <si>
    <t>Existing copper parts may be reusable (except for the dump)</t>
  </si>
  <si>
    <t>8250a</t>
  </si>
  <si>
    <t>8250b</t>
  </si>
  <si>
    <t>8250c</t>
  </si>
  <si>
    <t>Centerstack Removal and Re-installation / Pumpdown / Bakeout</t>
  </si>
  <si>
    <t>Vacuum seals don't pass leakcheck</t>
  </si>
  <si>
    <t>Lift centerstack out, rework seals, re-install centerstack</t>
  </si>
  <si>
    <t>Flex bus require more than two fit-ups / reworks prior to final installation</t>
  </si>
  <si>
    <t>Umbrella lids require more than two fit-ups / reworks prior to final installation</t>
  </si>
  <si>
    <t>Repeat "remove, rework, re-install"</t>
  </si>
  <si>
    <t>Special diagnostics for tiles not received on time</t>
  </si>
  <si>
    <t>Tiles require unforseen machining</t>
  </si>
  <si>
    <t>Analysis indicates a significant component needs upgrade that previously hasn't been identified</t>
  </si>
  <si>
    <t>Maintain upgrades of the model and keep ahead of the scenario changes</t>
  </si>
  <si>
    <t xml:space="preserve">Analysis indicates a minor component needs upgrade that previously hasn't been identified - weld details, details that are inconsistent with the Pro-E model </t>
  </si>
  <si>
    <t>Identify these areas early with site surveys and as-builts</t>
  </si>
  <si>
    <t>None</t>
  </si>
  <si>
    <t>NB2 Relocation</t>
  </si>
  <si>
    <t>1303a</t>
  </si>
  <si>
    <t>1303b</t>
  </si>
  <si>
    <t>1303c</t>
  </si>
  <si>
    <t>Significant change in TF design concept</t>
  </si>
  <si>
    <t>Increased number of redesign/retest cycles</t>
  </si>
  <si>
    <t>Unexpected technical challenges in implementing testing apparatus and procedures</t>
  </si>
  <si>
    <t>Perform additional work</t>
  </si>
  <si>
    <t>2300a</t>
  </si>
  <si>
    <t>Heat load may be too high</t>
  </si>
  <si>
    <t>Old 100 micron fiber cables that are proposed to be used may not be in good condition</t>
  </si>
  <si>
    <t>2470b</t>
  </si>
  <si>
    <t>3400a</t>
  </si>
  <si>
    <t>Fueling lines do not adequately deliver gas because of occlusions or leaks</t>
  </si>
  <si>
    <t>Replace gas delivery line</t>
  </si>
  <si>
    <t>Additional reviews</t>
  </si>
  <si>
    <t>7200a</t>
  </si>
  <si>
    <t>7300a</t>
  </si>
  <si>
    <t>7400a</t>
  </si>
  <si>
    <t>Health Physics Support</t>
  </si>
  <si>
    <t>Unplanned overtime</t>
  </si>
  <si>
    <t>7700a</t>
  </si>
  <si>
    <t>HP Allocations</t>
  </si>
  <si>
    <t>Volatility of head rates</t>
  </si>
  <si>
    <t>7700b</t>
  </si>
  <si>
    <t>Volatility of base estimates for the allocated cost centers</t>
  </si>
  <si>
    <t>7710a</t>
  </si>
  <si>
    <t>7710b</t>
  </si>
  <si>
    <t>Direct Allocations</t>
  </si>
  <si>
    <t>Metrology - new clamps</t>
  </si>
  <si>
    <t>Old RCA tubes are being used and may need a tune-up</t>
  </si>
  <si>
    <t>1000a</t>
  </si>
  <si>
    <t>1000b</t>
  </si>
  <si>
    <t>1200a</t>
  </si>
  <si>
    <t>All interferences with existing equipment have not been identified</t>
  </si>
  <si>
    <t>6100a</t>
  </si>
  <si>
    <t>Volume of data from diagnostic camera systems exceed capability of network, storage, and backup systems</t>
  </si>
  <si>
    <t>Install 10 Gb networks and enhance storage and backup systems</t>
  </si>
  <si>
    <t>Risks Identified at CD-0</t>
  </si>
  <si>
    <t>Uncertain of ability to find a cost effective TF joint that works at higher fields</t>
  </si>
  <si>
    <t>Perform extensive analysis (all operating scenarios) for new joint designs</t>
  </si>
  <si>
    <t>Retired - extensive analysis proves  joint design is more robust even at new operational levels</t>
  </si>
  <si>
    <t>Little room to re-enforce outer TF legs and umbrella structure to handle higher loads</t>
  </si>
  <si>
    <t>Perform detailed design</t>
  </si>
  <si>
    <t>Retired - detailed design shows that sufficient space exists</t>
  </si>
  <si>
    <t>The vacuum vessel may need to be reinforced to accommodate higher loads</t>
  </si>
  <si>
    <t>Analysis shows that re-inforcing the vessel is only needed in a few locations</t>
  </si>
  <si>
    <t>Uncertain of level of effort required to decontaminate TFTR NB</t>
  </si>
  <si>
    <t>Uncertain of the commercial availability of high voltage switch-tubes</t>
  </si>
  <si>
    <t>Uncertain of the commercial availability of cabling and terminations for the 100kV accelerator system</t>
  </si>
  <si>
    <t>Retired - There are enough tubes left from TFTR to support a second NB on NSTX</t>
  </si>
  <si>
    <t>Retired - Contact with vendors has confirmed availability</t>
  </si>
  <si>
    <t>CD0-a</t>
  </si>
  <si>
    <t>CD0-b</t>
  </si>
  <si>
    <t>CD0-c</t>
  </si>
  <si>
    <t>CD0-d</t>
  </si>
  <si>
    <t>CD0-e</t>
  </si>
  <si>
    <t>CD0-f</t>
  </si>
  <si>
    <t>VU</t>
  </si>
  <si>
    <t>PDR</t>
  </si>
  <si>
    <t>Titus</t>
  </si>
  <si>
    <t>open</t>
  </si>
  <si>
    <t>manager's experience</t>
  </si>
  <si>
    <t>10 to 40</t>
  </si>
  <si>
    <t>Critical Path Schedule Impact (weeks)</t>
  </si>
  <si>
    <t>1001b</t>
  </si>
  <si>
    <t>1001c</t>
  </si>
  <si>
    <t>Tresemer</t>
  </si>
  <si>
    <t>1 to 2</t>
  </si>
  <si>
    <t>1 to 4</t>
  </si>
  <si>
    <t>prior experience on NSTX</t>
  </si>
  <si>
    <t>15 to 60</t>
  </si>
  <si>
    <t>3 machinists for 1 to 4 weeks</t>
  </si>
  <si>
    <t>1002a</t>
  </si>
  <si>
    <t>Size modifications based on calculations and implement</t>
  </si>
  <si>
    <t>1 to 4 weeks of designer</t>
  </si>
  <si>
    <t>5 to 20</t>
  </si>
  <si>
    <t>Mangra</t>
  </si>
  <si>
    <t>6 weeks of engineer and designer</t>
  </si>
  <si>
    <t>Chrzanowski</t>
  </si>
  <si>
    <t>repeat existing tasks</t>
  </si>
  <si>
    <t>10 to 50</t>
  </si>
  <si>
    <t>0 to 30</t>
  </si>
  <si>
    <t>Kozub</t>
  </si>
  <si>
    <t>repeat fabrication tasks</t>
  </si>
  <si>
    <t>cost to cut off coil and repeat fabrication tasks</t>
  </si>
  <si>
    <t>OH coil fabrication</t>
  </si>
  <si>
    <t>project manager's estimate</t>
  </si>
  <si>
    <t>Denault</t>
  </si>
  <si>
    <t>Installation of cryo lines</t>
  </si>
  <si>
    <t>Budgetary quotes received for Tiax and other cables and used in estimates</t>
  </si>
  <si>
    <t>Past experience in installing the NB1 line up for NSTX</t>
  </si>
  <si>
    <t>Priniski</t>
  </si>
  <si>
    <t>Ramakrishnan</t>
  </si>
  <si>
    <t>Vessel machining</t>
  </si>
  <si>
    <t xml:space="preserve">Issue requisition for bellows fabrication </t>
  </si>
  <si>
    <t>Manager's estimate</t>
  </si>
  <si>
    <t>10 to 70</t>
  </si>
  <si>
    <t>1 to 8</t>
  </si>
  <si>
    <t>Past experience on NSTX</t>
  </si>
  <si>
    <t>30 to 60</t>
  </si>
  <si>
    <t>Project Manager's estimate</t>
  </si>
  <si>
    <t>10 to 100</t>
  </si>
  <si>
    <t>Past experience designing and installing this diagnostic on NSTX</t>
  </si>
  <si>
    <t>Blanchard</t>
  </si>
  <si>
    <t>98 to 147</t>
  </si>
  <si>
    <t>Similar installation on NSTX</t>
  </si>
  <si>
    <t>Sichta</t>
  </si>
  <si>
    <t>6100b</t>
  </si>
  <si>
    <t>EPICS data acquisition takes too long</t>
  </si>
  <si>
    <t>VL</t>
  </si>
  <si>
    <t>Include in the base job the upgrade of some data acquisition systems (CAMAC)</t>
  </si>
  <si>
    <t>Strykowsky</t>
  </si>
  <si>
    <t>Engineering estimate</t>
  </si>
  <si>
    <t>30 to 200</t>
  </si>
  <si>
    <t>Similar work at PPPL</t>
  </si>
  <si>
    <t>PPPL overhead rates</t>
  </si>
  <si>
    <t>EVMS implementation requires more project controls, supporrt for training, etc than expected</t>
  </si>
  <si>
    <t>Assign experienced engineers as CAMs.  Minimize the number of CAMs.  New PM office.</t>
  </si>
  <si>
    <t>Continue to ensure that outyear rates are conservative</t>
  </si>
  <si>
    <t>CD-4</t>
  </si>
  <si>
    <t>1/2 FTE for one year</t>
  </si>
  <si>
    <t>7100a</t>
  </si>
  <si>
    <t>7100b</t>
  </si>
  <si>
    <t>Rates are typically conservative when set, but fluctuate as a function of the total lab funding.  Pressure from indirect department may result in increased staff thus higher rates.  -1% to +1%</t>
  </si>
  <si>
    <t>682 (+/-)</t>
  </si>
  <si>
    <t>Increase scope as required</t>
  </si>
  <si>
    <t>additional 10%</t>
  </si>
  <si>
    <t>Volatility of overhead rates</t>
  </si>
  <si>
    <t>Increase as required</t>
  </si>
  <si>
    <t>Integrated System Test</t>
  </si>
  <si>
    <t>Coil engineer (Chrzanowski) estimate</t>
  </si>
  <si>
    <t>28 to 56</t>
  </si>
  <si>
    <t>63 to 189</t>
  </si>
  <si>
    <t>14 to 42</t>
  </si>
  <si>
    <t>2 to 6</t>
  </si>
  <si>
    <t>Same work previous done on NSTX</t>
  </si>
  <si>
    <t>past experience</t>
  </si>
  <si>
    <t>additional review every other year</t>
  </si>
  <si>
    <t>Project manager's estimate</t>
  </si>
  <si>
    <t>6100c</t>
  </si>
  <si>
    <t>Construction Manager's estimate</t>
  </si>
  <si>
    <t>NCSX Lessons Learned</t>
  </si>
  <si>
    <t xml:space="preserve">Complete requisite R&amp;D and designs prior to establishing a baseline. </t>
  </si>
  <si>
    <t>Implement rigorous, disciplined, and realistic cost estimating techniques early on.</t>
  </si>
  <si>
    <t>Conduct regular bottom-up estimates to complete (ETC) to identify and address cost and schedule issues.</t>
  </si>
  <si>
    <t>Develop and execute an effective risk management plan early on.</t>
  </si>
  <si>
    <t>Develop, maintain, and execute a staffing plan.</t>
  </si>
  <si>
    <t>Recognize the cost and schedule implications of using high technology tools at or near their capability limits.</t>
  </si>
  <si>
    <t>Develop strong ties with external resources in key technology areas, including those outside of your area of expertise.</t>
  </si>
  <si>
    <t>Build a strong, effective project managemnet organization early.</t>
  </si>
  <si>
    <t>Communicate and act.</t>
  </si>
  <si>
    <t>NCSX-1</t>
  </si>
  <si>
    <t>NCSX-2</t>
  </si>
  <si>
    <t>NCSX-3</t>
  </si>
  <si>
    <t>NCSX-4</t>
  </si>
  <si>
    <t>NCSX-5</t>
  </si>
  <si>
    <t>NCSX-6</t>
  </si>
  <si>
    <t>NCSX-7</t>
  </si>
  <si>
    <t>NCSX-8</t>
  </si>
  <si>
    <t>NCSX-9</t>
  </si>
  <si>
    <t>CD-1</t>
  </si>
  <si>
    <t>Retired - implemented</t>
  </si>
  <si>
    <t>Updated</t>
  </si>
  <si>
    <t>open, but note that CDR was performed by an independent committee of external experts</t>
  </si>
  <si>
    <t>Retired - Decon has progressed such that BL can be characterized and NSTX impact projected for PDR.</t>
  </si>
  <si>
    <t>7200b</t>
  </si>
  <si>
    <t>Availability of key personnel:  Chrzanowski, Mangra, Titus</t>
  </si>
  <si>
    <t/>
  </si>
  <si>
    <t>Miscellaneous small appendage reinforcements on vessel</t>
  </si>
  <si>
    <t>Upgrade may increase EM loads to small items on vessel that may need reinforcement, e.g. shutters, ECH, brackets,diagnostic supports.</t>
  </si>
  <si>
    <t>Jones</t>
  </si>
  <si>
    <t>If schedule critical, and in-house machinining will not suffice, seek external machining sources. Additional machining time added to WAF</t>
  </si>
  <si>
    <t>Revisions shown in red.</t>
  </si>
  <si>
    <t>1001d</t>
  </si>
  <si>
    <t>Passive Plate Tiles/hardware need upgrading: Possibly ~3500 tiles, 70000 in^3, replacing with 2D CFC</t>
  </si>
  <si>
    <t>Design and fab 2D CFC</t>
  </si>
  <si>
    <t>1304c</t>
  </si>
  <si>
    <t>Copper extrusion vendor has difficulty making full length conductors</t>
  </si>
  <si>
    <t>Halo and New/other disruption loads are beyond the capacity of the present hardware</t>
  </si>
  <si>
    <t>1200b</t>
  </si>
  <si>
    <t>1200c</t>
  </si>
  <si>
    <t>Schedule is front end loaded</t>
  </si>
  <si>
    <t>Engineering total man-hours &gt;1 engineer</t>
  </si>
  <si>
    <t>obtain requested resources</t>
  </si>
  <si>
    <t>1305d</t>
  </si>
  <si>
    <t>1305e</t>
  </si>
  <si>
    <t>1305f</t>
  </si>
  <si>
    <t>1305g</t>
  </si>
  <si>
    <t>1305h</t>
  </si>
  <si>
    <t>Evaluate condition of coil - Local dry areas could be repaired, but larger failure would require rebuilding TF quadrant</t>
  </si>
  <si>
    <t>TF quadrant - poor VPI impregnation</t>
  </si>
  <si>
    <t>TF quadrant fails electrical tests</t>
  </si>
  <si>
    <t>If unable to repair short, rebuild quadrant</t>
  </si>
  <si>
    <t>TF full bundle - poor VPI impregnation</t>
  </si>
  <si>
    <t>OH bundle - poor VPI impregnation</t>
  </si>
  <si>
    <t>TF full bundle fails electrical tests</t>
  </si>
  <si>
    <t>OH coil fails electrical tests</t>
  </si>
  <si>
    <t>Unable to completely remove temporary spacer between OH and TF after completion of fabrication</t>
  </si>
  <si>
    <t>Repair electrical short</t>
  </si>
  <si>
    <t>Evaluate condition of coil - Local dry areas could be repaired, but larger failure would require cutting OH coil from TF and rebuilding OH</t>
  </si>
  <si>
    <t>Evaluate condition of coil - Local dry areas could be repaired, but larger failure would requireseparating quadrants and re-assy and VPI of bundle</t>
  </si>
  <si>
    <t>If fault can not be repaired, Coil must be cut off and rebuilt</t>
  </si>
  <si>
    <t>Administrative controls during operation requiring OH and TF to be powered together</t>
  </si>
  <si>
    <t>2300b</t>
  </si>
  <si>
    <t>2300c</t>
  </si>
  <si>
    <t>Diagnostic/waveguide hqas a present weakness that hasn't been seen in operation</t>
  </si>
  <si>
    <t>Diagnostic/waveguide requires more analysis to qualify</t>
  </si>
  <si>
    <t>Reinforce</t>
  </si>
  <si>
    <t>Expand analysis models beyond those used in the scoping study</t>
  </si>
  <si>
    <t>Project Manager's assessment</t>
  </si>
  <si>
    <t xml:space="preserve"> </t>
  </si>
  <si>
    <t>Cost considered</t>
  </si>
  <si>
    <t>Weighted Cost included in contingency</t>
  </si>
  <si>
    <t>Rationale</t>
  </si>
  <si>
    <t>VL=</t>
  </si>
  <si>
    <t>L=</t>
  </si>
  <si>
    <t>U=</t>
  </si>
  <si>
    <t>VU=</t>
  </si>
  <si>
    <t xml:space="preserve"> included in NSTXU cost</t>
  </si>
  <si>
    <t>8200e</t>
  </si>
  <si>
    <t>Grand Total</t>
  </si>
  <si>
    <t>Sum of Weighted Cost included in contingency</t>
  </si>
  <si>
    <t>Data</t>
  </si>
  <si>
    <t>Sum of Cost considered</t>
  </si>
  <si>
    <t>Passive Plate Tiles/hardware need upgrading: Possibly ~2050 tiles</t>
  </si>
  <si>
    <t>Outboard Divertor tile and hardware replacement, approx 1300 tiles, 26000 in^3 of material</t>
  </si>
  <si>
    <t xml:space="preserve">Damage to coil insulation during removal - This is in case we accidentally nick or gouge the outer insulation. </t>
  </si>
  <si>
    <t xml:space="preserve">Realign vacuum vessel - This is in case the vessel springs or changes shape after cutting the new port opening.  This could affect the algnment of all the vessel internals mounted to the vessel wall. </t>
  </si>
  <si>
    <t xml:space="preserve">Realign Coils - This is in case the coils spring or change shape after releasing them from their existing clamps.  This could afect the algnment of all any coil mounted to the vessel wall/ribs. </t>
  </si>
  <si>
    <t>remove LLD and replace with existing OD tiles</t>
  </si>
  <si>
    <t>repair coil</t>
  </si>
  <si>
    <t>Metrology</t>
  </si>
  <si>
    <t>Perform disruption analysis on LLD or program decision on limiting operation.INCLUDE IN BASELINE</t>
  </si>
  <si>
    <t>Significant</t>
  </si>
  <si>
    <t>Moderate</t>
  </si>
  <si>
    <t>Marginal</t>
  </si>
  <si>
    <t>Low</t>
  </si>
  <si>
    <t>Negligible</t>
  </si>
  <si>
    <t>Retired</t>
  </si>
  <si>
    <t>3% variation</t>
  </si>
  <si>
    <t>Finalize disruprtion and thermal load analysis by FDR. Should replcement be necessary option to defer until later in ops by limiting machine paramters (no cost/schedule impact but tech perf impact) or replace all affetced PP and tiles during the planned outage (sign cost impact little schedule impact)</t>
  </si>
  <si>
    <t>FY13</t>
  </si>
  <si>
    <t>FY14</t>
  </si>
  <si>
    <t>Field audit of interferences is included in estimate. audit included in base estimate</t>
  </si>
  <si>
    <t>Increase scope as required included in job</t>
  </si>
  <si>
    <t>Fabricate coil in-house [Suggest having bid process include both domestic and international] PPPL to fab</t>
  </si>
  <si>
    <t>Inspect all parts promptly so damaged ones can be identified early - all parts and labor now in job estimate</t>
  </si>
  <si>
    <t>Negative risk - reduce scope of job - job estimate now includes reduced scope</t>
  </si>
  <si>
    <t xml:space="preserve">Retired </t>
  </si>
  <si>
    <t>Desandro / Denault could do this work- replacements available</t>
  </si>
  <si>
    <t>Remake He lines - not a concern</t>
  </si>
  <si>
    <t>Add requirement for redundant plasma control to eliminate need for CFC tiles - Now in job</t>
  </si>
  <si>
    <t>Use the 8 additional tubes from TFTR - replacements available</t>
  </si>
  <si>
    <t>Test a prototype with a 62.5 micron cable fused to 100 micron cable - sufficient 100 micron cable located on-site</t>
  </si>
  <si>
    <t>Include molybdenum shielding in estimate           - Bay K port plug provides larger free apeture than BL.  Some Moly shield for bellows included in job.</t>
  </si>
  <si>
    <t>Double estimate for this portion of the job - several methods exist for cutting and job estimate was increased for least efficient process.</t>
  </si>
  <si>
    <t>Include removal of one TF outer leg (to facilitate access) in the baseline estimate - now in job</t>
  </si>
  <si>
    <t>Locate alternate vendors - RFQ with multiple vendors to access vendor and cost for PDR.</t>
  </si>
  <si>
    <t>Preliminary design work started to layout MPTS and included VV modifdactions and interfaces.- Job 4500 estimate included to provide larger Bay L port and MPTS interfaces.</t>
  </si>
  <si>
    <t>Chrzanowski by Heitzenroeder and Kalish;     Mangra by Smith:     Titus by Brooks and Heitzenroeder - back-up persons identified for key personnel</t>
  </si>
  <si>
    <t xml:space="preserve"> - incorporated into base plan</t>
  </si>
  <si>
    <t>(blank)</t>
  </si>
  <si>
    <t>FY13 1304-1890</t>
  </si>
  <si>
    <t>FY13 1304-5400</t>
  </si>
  <si>
    <t>FY13 1305-8800</t>
  </si>
  <si>
    <t>FY12 1001-0066</t>
  </si>
  <si>
    <t>FY13 1301-0060</t>
  </si>
  <si>
    <t>FY13 1302-1500</t>
  </si>
  <si>
    <t>FY13 1306-5050</t>
  </si>
  <si>
    <t>FY13 1307-2030</t>
  </si>
  <si>
    <t>FY14 3400-0052</t>
  </si>
  <si>
    <t>FY11 1304-0600</t>
  </si>
  <si>
    <t>FY13 1305-8700</t>
  </si>
  <si>
    <t>FY14 CD-4</t>
  </si>
  <si>
    <t>FY11 FDR</t>
  </si>
  <si>
    <t>FY10 PDR</t>
  </si>
  <si>
    <t>FY10</t>
  </si>
  <si>
    <t>FY11</t>
  </si>
  <si>
    <t>FY12</t>
  </si>
  <si>
    <t>Cost incurred plan (if not retired)</t>
  </si>
  <si>
    <t>FY11,12</t>
  </si>
  <si>
    <t>FY12,13,14</t>
  </si>
  <si>
    <t>FY11,12,13,14</t>
  </si>
  <si>
    <t>Cost incurred profile (weighted cost)</t>
  </si>
  <si>
    <t>RETIRED</t>
  </si>
  <si>
    <t>Data acquisition takes too long</t>
  </si>
  <si>
    <t>Upgrade additional data acq systems and/or networks, revise software</t>
  </si>
  <si>
    <t>5 to 25</t>
  </si>
  <si>
    <t>0 to 2</t>
  </si>
  <si>
    <t>6100d</t>
  </si>
  <si>
    <t>6100e</t>
  </si>
  <si>
    <t>Loss of key personnel</t>
  </si>
  <si>
    <t>Estimated impact is &lt; 1 months on the critical path.   Impact on cost because untrained personnel will be less effective.</t>
  </si>
  <si>
    <t>0 to 4</t>
  </si>
  <si>
    <t>50 to 300</t>
  </si>
  <si>
    <t>Estimated impact is &lt; 1 months on the critical path.  Impact on cost due to additional workscope.</t>
  </si>
  <si>
    <t>o to 4</t>
  </si>
  <si>
    <t>Additional work scope</t>
  </si>
  <si>
    <t>Data Acquisition rate</t>
  </si>
  <si>
    <t xml:space="preserve">Assure project schedule has free float to absorb potential schedule impact. hire replacement and assess schedule impact </t>
  </si>
  <si>
    <t>NSTX operations does not fund work scope as listed in WBS6100 PDR</t>
  </si>
  <si>
    <t>Continued diligence to assure the program office funds req'd infrastructure improvements. Additional work scope for upgrade</t>
  </si>
  <si>
    <t>field removal of PP upgrade attachments and re-installPP</t>
  </si>
  <si>
    <t>Retired. Existing OBD tiles will be used inplace of the LLD.</t>
  </si>
  <si>
    <t>NSTX Upgrade Project Risk Registry, rev 15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</si>
</sst>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m/dd/yy;@"/>
    <numFmt numFmtId="171" formatCode="mmm\-yyyy"/>
    <numFmt numFmtId="172" formatCode="&quot;$&quot;#,##0"/>
    <numFmt numFmtId="173" formatCode="&quot;$&quot;#,##0.00"/>
    <numFmt numFmtId="174" formatCode="_(* #,##0_);_(* \(#,##0\);_(* &quot;-&quot;??_);_(@_)"/>
    <numFmt numFmtId="175" formatCode="[$-409]d\-mmm;@"/>
    <numFmt numFmtId="176" formatCode="[$-409]mmm\-yy;@"/>
    <numFmt numFmtId="177" formatCode="0.000"/>
    <numFmt numFmtId="178" formatCode="_(&quot;$&quot;* #,##0_);_(&quot;$&quot;* \(#,##0\);_(&quot;$&quot;* &quot;-&quot;??_);_(@_)"/>
    <numFmt numFmtId="179" formatCode="_(&quot;$&quot;* #,##0.0_);_(&quot;$&quot;* \(#,##0.0\);_(&quot;$&quot;* &quot;-&quot;??_);_(@_)"/>
    <numFmt numFmtId="180" formatCode="0.0"/>
  </numFmts>
  <fonts count="54">
    <font>
      <sz val="10"/>
      <name val="Arial"/>
      <family val="0"/>
    </font>
    <font>
      <sz val="8"/>
      <name val="Arial"/>
      <family val="2"/>
    </font>
    <font>
      <b/>
      <u val="single"/>
      <sz val="16"/>
      <name val="Arial"/>
      <family val="2"/>
    </font>
    <font>
      <u val="single"/>
      <sz val="10"/>
      <color indexed="12"/>
      <name val="Arial"/>
      <family val="2"/>
    </font>
    <font>
      <u val="single"/>
      <sz val="10"/>
      <color indexed="36"/>
      <name val="Arial"/>
      <family val="2"/>
    </font>
    <font>
      <b/>
      <u val="single"/>
      <sz val="12"/>
      <name val="Arial"/>
      <family val="2"/>
    </font>
    <font>
      <sz val="12"/>
      <name val="Times New Roman"/>
      <family val="1"/>
    </font>
    <font>
      <b/>
      <sz val="10"/>
      <name val="Arial"/>
      <family val="2"/>
    </font>
    <font>
      <sz val="10"/>
      <color indexed="12"/>
      <name val="Arial"/>
      <family val="2"/>
    </font>
    <font>
      <b/>
      <sz val="12"/>
      <name val="Arial"/>
      <family val="2"/>
    </font>
    <font>
      <b/>
      <sz val="11"/>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1"/>
      <color indexed="10"/>
      <name val="Arial"/>
      <family val="2"/>
    </font>
    <font>
      <sz val="14"/>
      <color indexed="10"/>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1"/>
      <color rgb="FFFF0000"/>
      <name val="Arial"/>
      <family val="2"/>
    </font>
    <font>
      <sz val="14"/>
      <color rgb="FFFF000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bgColor indexed="64"/>
      </patternFill>
    </fill>
    <fill>
      <patternFill patternType="solid">
        <fgColor theme="0" tint="-0.1499900072813034"/>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6">
    <xf numFmtId="0" fontId="0" fillId="0" borderId="0" xfId="0" applyAlignment="1">
      <alignment/>
    </xf>
    <xf numFmtId="0" fontId="2" fillId="0" borderId="0" xfId="0" applyFont="1" applyAlignment="1">
      <alignment/>
    </xf>
    <xf numFmtId="0" fontId="5" fillId="0" borderId="0" xfId="0" applyFont="1" applyAlignment="1">
      <alignment vertical="top"/>
    </xf>
    <xf numFmtId="0" fontId="2" fillId="0" borderId="0" xfId="0" applyFont="1" applyAlignment="1">
      <alignment vertical="top"/>
    </xf>
    <xf numFmtId="0" fontId="6" fillId="0" borderId="0" xfId="0" applyFont="1" applyAlignment="1">
      <alignment horizontal="left"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NumberFormat="1" applyFont="1" applyAlignment="1">
      <alignment horizontal="left" vertical="top"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NumberFormat="1" applyFont="1" applyAlignment="1">
      <alignment horizontal="left" wrapText="1"/>
    </xf>
    <xf numFmtId="0" fontId="0" fillId="0" borderId="10" xfId="0" applyFont="1" applyBorder="1" applyAlignment="1">
      <alignment vertical="top"/>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0" fillId="0" borderId="10" xfId="0" applyNumberFormat="1" applyFont="1" applyBorder="1" applyAlignment="1">
      <alignment horizontal="left" vertical="top" wrapText="1"/>
    </xf>
    <xf numFmtId="170" fontId="0" fillId="0" borderId="0" xfId="0" applyNumberFormat="1" applyFont="1" applyAlignment="1">
      <alignment vertical="top"/>
    </xf>
    <xf numFmtId="17" fontId="0" fillId="0" borderId="0" xfId="0" applyNumberFormat="1" applyFont="1" applyAlignment="1">
      <alignment horizontal="left" vertical="top" wrapText="1"/>
    </xf>
    <xf numFmtId="0" fontId="0" fillId="0" borderId="0" xfId="0" applyFont="1" applyAlignment="1">
      <alignment horizontal="left" vertical="top" wrapText="1"/>
    </xf>
    <xf numFmtId="170" fontId="0" fillId="33" borderId="0" xfId="0" applyNumberFormat="1" applyFont="1" applyFill="1" applyAlignment="1">
      <alignment vertical="top"/>
    </xf>
    <xf numFmtId="0" fontId="0" fillId="33" borderId="0" xfId="0" applyFont="1" applyFill="1" applyAlignment="1">
      <alignment vertical="top"/>
    </xf>
    <xf numFmtId="0" fontId="0" fillId="33" borderId="0" xfId="0" applyFont="1" applyFill="1" applyAlignment="1">
      <alignment horizontal="center" vertical="top" wrapText="1"/>
    </xf>
    <xf numFmtId="0" fontId="0" fillId="33" borderId="0" xfId="0" applyFont="1" applyFill="1" applyAlignment="1">
      <alignment vertical="top" wrapText="1"/>
    </xf>
    <xf numFmtId="0" fontId="0" fillId="33" borderId="0" xfId="0" applyNumberFormat="1" applyFont="1" applyFill="1" applyAlignment="1">
      <alignment horizontal="left" vertical="top" wrapText="1"/>
    </xf>
    <xf numFmtId="0" fontId="0" fillId="0" borderId="0" xfId="0" applyFont="1" applyFill="1" applyAlignment="1">
      <alignment horizontal="center" vertical="top" wrapText="1"/>
    </xf>
    <xf numFmtId="0" fontId="0" fillId="0" borderId="0" xfId="0" applyFont="1" applyFill="1" applyAlignment="1">
      <alignment vertical="top" wrapText="1"/>
    </xf>
    <xf numFmtId="0" fontId="0" fillId="0" borderId="0" xfId="0" applyFont="1" applyAlignment="1" quotePrefix="1">
      <alignment/>
    </xf>
    <xf numFmtId="0" fontId="50" fillId="0" borderId="0" xfId="0" applyFont="1" applyAlignment="1">
      <alignment vertical="top" wrapText="1"/>
    </xf>
    <xf numFmtId="0" fontId="50" fillId="0" borderId="0" xfId="0" applyFont="1" applyAlignment="1">
      <alignment horizontal="center" vertical="top" wrapText="1"/>
    </xf>
    <xf numFmtId="0" fontId="50" fillId="0" borderId="0" xfId="0" applyNumberFormat="1" applyFont="1" applyAlignment="1">
      <alignment horizontal="left" vertical="top" wrapText="1"/>
    </xf>
    <xf numFmtId="169" fontId="50" fillId="0" borderId="0" xfId="0" applyNumberFormat="1" applyFont="1" applyAlignment="1">
      <alignment horizontal="left" vertical="top"/>
    </xf>
    <xf numFmtId="170" fontId="50" fillId="0" borderId="0" xfId="0" applyNumberFormat="1" applyFont="1" applyAlignment="1">
      <alignment vertical="top"/>
    </xf>
    <xf numFmtId="0" fontId="50" fillId="0" borderId="0" xfId="0" applyFont="1" applyAlignment="1">
      <alignment vertical="top"/>
    </xf>
    <xf numFmtId="170" fontId="50" fillId="0" borderId="0" xfId="0" applyNumberFormat="1" applyFont="1" applyFill="1" applyAlignment="1">
      <alignment vertical="top"/>
    </xf>
    <xf numFmtId="0" fontId="50" fillId="0" borderId="0" xfId="0" applyFont="1" applyFill="1" applyAlignment="1">
      <alignment vertical="top"/>
    </xf>
    <xf numFmtId="0" fontId="50" fillId="0" borderId="0" xfId="0" applyFont="1" applyFill="1" applyAlignment="1">
      <alignment horizontal="center" vertical="top" wrapText="1"/>
    </xf>
    <xf numFmtId="0" fontId="50" fillId="0" borderId="0" xfId="0" applyFont="1" applyFill="1" applyAlignment="1">
      <alignment vertical="top" wrapText="1"/>
    </xf>
    <xf numFmtId="0" fontId="50" fillId="0" borderId="0" xfId="0" applyNumberFormat="1" applyFont="1" applyFill="1" applyAlignment="1">
      <alignment horizontal="left" vertical="top" wrapText="1"/>
    </xf>
    <xf numFmtId="170" fontId="0" fillId="34" borderId="0" xfId="0" applyNumberFormat="1" applyFont="1" applyFill="1" applyAlignment="1">
      <alignment vertical="top"/>
    </xf>
    <xf numFmtId="0" fontId="0" fillId="34" borderId="0" xfId="0" applyFont="1" applyFill="1" applyAlignment="1">
      <alignment vertical="top"/>
    </xf>
    <xf numFmtId="0" fontId="0" fillId="34" borderId="0" xfId="0" applyFont="1" applyFill="1" applyAlignment="1">
      <alignment horizontal="center" vertical="top" wrapText="1"/>
    </xf>
    <xf numFmtId="0" fontId="0" fillId="34" borderId="0" xfId="0" applyFont="1" applyFill="1" applyAlignment="1">
      <alignment vertical="top" wrapText="1"/>
    </xf>
    <xf numFmtId="0" fontId="0" fillId="34" borderId="0" xfId="0" applyNumberFormat="1" applyFont="1" applyFill="1" applyAlignment="1">
      <alignment horizontal="left" vertical="top" wrapText="1"/>
    </xf>
    <xf numFmtId="170" fontId="50" fillId="34" borderId="0" xfId="0" applyNumberFormat="1" applyFont="1" applyFill="1" applyAlignment="1">
      <alignment vertical="top"/>
    </xf>
    <xf numFmtId="0" fontId="50" fillId="34" borderId="0" xfId="0" applyFont="1" applyFill="1" applyAlignment="1">
      <alignment horizontal="center" vertical="top" wrapText="1"/>
    </xf>
    <xf numFmtId="0" fontId="50" fillId="34" borderId="0" xfId="0" applyFont="1" applyFill="1" applyAlignment="1">
      <alignment vertical="top" wrapText="1"/>
    </xf>
    <xf numFmtId="0" fontId="50" fillId="34" borderId="0" xfId="0" applyNumberFormat="1" applyFont="1" applyFill="1" applyAlignment="1">
      <alignment horizontal="left" vertical="top" wrapText="1"/>
    </xf>
    <xf numFmtId="0" fontId="6" fillId="34" borderId="0" xfId="0" applyFont="1" applyFill="1" applyAlignment="1">
      <alignment horizontal="left" wrapText="1"/>
    </xf>
    <xf numFmtId="0" fontId="0" fillId="0" borderId="0" xfId="0" applyFont="1" applyAlignment="1">
      <alignment/>
    </xf>
    <xf numFmtId="0" fontId="0" fillId="0" borderId="0" xfId="0" applyFont="1" applyAlignment="1">
      <alignment horizontal="centerContinuous"/>
    </xf>
    <xf numFmtId="0" fontId="0" fillId="0" borderId="10" xfId="0" applyBorder="1" applyAlignment="1">
      <alignment vertical="top" wrapText="1"/>
    </xf>
    <xf numFmtId="0" fontId="0" fillId="0" borderId="0" xfId="0" applyFont="1" applyAlignment="1">
      <alignment vertical="top"/>
    </xf>
    <xf numFmtId="0" fontId="0" fillId="34" borderId="0" xfId="0" applyFont="1" applyFill="1" applyAlignment="1">
      <alignment vertical="top"/>
    </xf>
    <xf numFmtId="0" fontId="0" fillId="34" borderId="0" xfId="0" applyFont="1" applyFill="1" applyAlignment="1">
      <alignment vertical="top" wrapText="1"/>
    </xf>
    <xf numFmtId="0" fontId="0" fillId="33" borderId="0" xfId="0" applyFont="1" applyFill="1" applyAlignment="1">
      <alignment vertical="top"/>
    </xf>
    <xf numFmtId="0" fontId="8" fillId="34" borderId="0" xfId="0" applyFont="1" applyFill="1" applyAlignment="1">
      <alignment vertical="top"/>
    </xf>
    <xf numFmtId="0" fontId="0" fillId="0" borderId="0" xfId="0" applyFont="1" applyAlignment="1">
      <alignment vertical="top" wrapText="1"/>
    </xf>
    <xf numFmtId="0" fontId="0" fillId="0" borderId="0" xfId="0" applyFont="1" applyAlignment="1">
      <alignment horizontal="right" vertical="top" wrapText="1"/>
    </xf>
    <xf numFmtId="9" fontId="0" fillId="0" borderId="0" xfId="61" applyFont="1" applyAlignment="1">
      <alignment horizontal="left" vertical="top" wrapText="1"/>
    </xf>
    <xf numFmtId="0" fontId="0" fillId="0" borderId="11"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1" xfId="0" applyNumberFormat="1" applyBorder="1" applyAlignment="1">
      <alignment/>
    </xf>
    <xf numFmtId="0" fontId="0" fillId="0" borderId="15" xfId="0" applyNumberFormat="1" applyBorder="1" applyAlignment="1">
      <alignment/>
    </xf>
    <xf numFmtId="0" fontId="0" fillId="0" borderId="12" xfId="0" applyNumberFormat="1" applyBorder="1" applyAlignment="1">
      <alignment/>
    </xf>
    <xf numFmtId="0" fontId="0" fillId="0" borderId="16" xfId="0" applyNumberFormat="1" applyBorder="1" applyAlignment="1">
      <alignment/>
    </xf>
    <xf numFmtId="0" fontId="0" fillId="0" borderId="13" xfId="0" applyNumberFormat="1" applyBorder="1" applyAlignment="1">
      <alignment/>
    </xf>
    <xf numFmtId="0" fontId="0" fillId="0" borderId="17" xfId="0" applyNumberFormat="1" applyBorder="1" applyAlignment="1">
      <alignment/>
    </xf>
    <xf numFmtId="170" fontId="50" fillId="35" borderId="0" xfId="0" applyNumberFormat="1" applyFont="1" applyFill="1" applyAlignment="1">
      <alignment vertical="top"/>
    </xf>
    <xf numFmtId="0" fontId="50" fillId="35" borderId="0" xfId="0" applyFont="1" applyFill="1" applyAlignment="1">
      <alignment vertical="top"/>
    </xf>
    <xf numFmtId="0" fontId="50" fillId="35" borderId="0" xfId="0" applyFont="1" applyFill="1" applyAlignment="1">
      <alignment horizontal="center" vertical="top" wrapText="1"/>
    </xf>
    <xf numFmtId="0" fontId="50" fillId="35" borderId="0" xfId="0" applyFont="1" applyFill="1" applyAlignment="1">
      <alignment vertical="top" wrapText="1"/>
    </xf>
    <xf numFmtId="0" fontId="50" fillId="35" borderId="0" xfId="0" applyFont="1" applyFill="1" applyAlignment="1">
      <alignment horizontal="left" vertical="top" wrapText="1"/>
    </xf>
    <xf numFmtId="0" fontId="50" fillId="35" borderId="0" xfId="0" applyNumberFormat="1" applyFont="1" applyFill="1" applyAlignment="1">
      <alignment horizontal="left" vertical="top" wrapText="1"/>
    </xf>
    <xf numFmtId="0" fontId="0" fillId="35" borderId="0" xfId="0" applyFont="1" applyFill="1" applyAlignment="1">
      <alignment vertical="top" wrapText="1"/>
    </xf>
    <xf numFmtId="0" fontId="0" fillId="35" borderId="0" xfId="0" applyFont="1" applyFill="1" applyAlignment="1">
      <alignment vertical="top"/>
    </xf>
    <xf numFmtId="170" fontId="0" fillId="35" borderId="0" xfId="0" applyNumberFormat="1" applyFont="1" applyFill="1" applyAlignment="1">
      <alignment vertical="top"/>
    </xf>
    <xf numFmtId="0" fontId="0" fillId="35" borderId="0" xfId="0" applyFont="1" applyFill="1" applyAlignment="1">
      <alignment vertical="top"/>
    </xf>
    <xf numFmtId="0" fontId="0" fillId="35" borderId="0" xfId="0" applyFont="1" applyFill="1" applyAlignment="1">
      <alignment horizontal="center" vertical="top" wrapText="1"/>
    </xf>
    <xf numFmtId="0" fontId="0" fillId="35" borderId="0" xfId="0" applyFont="1" applyFill="1" applyAlignment="1">
      <alignment vertical="top" wrapText="1"/>
    </xf>
    <xf numFmtId="0" fontId="0" fillId="35" borderId="0" xfId="0" applyFont="1" applyFill="1" applyAlignment="1">
      <alignment horizontal="center" vertical="top" wrapText="1"/>
    </xf>
    <xf numFmtId="0" fontId="0" fillId="35" borderId="0" xfId="0" applyNumberFormat="1" applyFont="1" applyFill="1" applyAlignment="1">
      <alignment horizontal="left" vertical="top" wrapText="1"/>
    </xf>
    <xf numFmtId="170" fontId="0" fillId="0" borderId="0" xfId="0" applyNumberFormat="1" applyFont="1" applyFill="1" applyAlignment="1">
      <alignment vertical="top"/>
    </xf>
    <xf numFmtId="0" fontId="0" fillId="0" borderId="0" xfId="0" applyFont="1" applyFill="1" applyAlignment="1">
      <alignment vertical="top"/>
    </xf>
    <xf numFmtId="0" fontId="0"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vertical="top"/>
    </xf>
    <xf numFmtId="0" fontId="0" fillId="33" borderId="0" xfId="0" applyFont="1" applyFill="1" applyAlignment="1">
      <alignment vertical="top" wrapText="1"/>
    </xf>
    <xf numFmtId="9" fontId="0" fillId="0" borderId="0" xfId="0" applyNumberFormat="1" applyFont="1" applyAlignment="1">
      <alignment vertical="top" wrapText="1"/>
    </xf>
    <xf numFmtId="0" fontId="50" fillId="35" borderId="0" xfId="0" applyFont="1" applyFill="1" applyBorder="1" applyAlignment="1">
      <alignment horizontal="center" vertical="top"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NumberFormat="1" applyBorder="1" applyAlignment="1">
      <alignment/>
    </xf>
    <xf numFmtId="0" fontId="0" fillId="0" borderId="22" xfId="0" applyNumberFormat="1" applyBorder="1" applyAlignment="1">
      <alignment/>
    </xf>
    <xf numFmtId="170" fontId="0" fillId="36" borderId="0" xfId="0" applyNumberFormat="1" applyFont="1" applyFill="1" applyAlignment="1">
      <alignment vertical="top"/>
    </xf>
    <xf numFmtId="0" fontId="0" fillId="36" borderId="0" xfId="0" applyFont="1" applyFill="1" applyAlignment="1">
      <alignment vertical="top"/>
    </xf>
    <xf numFmtId="0" fontId="0" fillId="36" borderId="0" xfId="0" applyFont="1" applyFill="1" applyAlignment="1">
      <alignment horizontal="center" vertical="top" wrapText="1"/>
    </xf>
    <xf numFmtId="0" fontId="0" fillId="36" borderId="0" xfId="0" applyFont="1" applyFill="1" applyAlignment="1">
      <alignment vertical="top" wrapText="1"/>
    </xf>
    <xf numFmtId="0" fontId="0" fillId="36" borderId="0" xfId="0" applyNumberFormat="1" applyFont="1" applyFill="1" applyAlignment="1">
      <alignment horizontal="left" vertical="top" wrapText="1"/>
    </xf>
    <xf numFmtId="0" fontId="0" fillId="0" borderId="19" xfId="0" applyNumberFormat="1" applyBorder="1" applyAlignment="1">
      <alignment/>
    </xf>
    <xf numFmtId="0" fontId="0" fillId="0" borderId="20" xfId="0" applyNumberFormat="1" applyBorder="1" applyAlignment="1">
      <alignment/>
    </xf>
    <xf numFmtId="0" fontId="0" fillId="0" borderId="0" xfId="0" applyNumberFormat="1" applyAlignment="1">
      <alignment/>
    </xf>
    <xf numFmtId="0" fontId="0" fillId="0" borderId="23" xfId="0" applyNumberFormat="1" applyBorder="1" applyAlignment="1">
      <alignment/>
    </xf>
    <xf numFmtId="0" fontId="0" fillId="0" borderId="0" xfId="0" applyFont="1" applyFill="1" applyAlignment="1">
      <alignment horizontal="center" vertical="top" wrapText="1"/>
    </xf>
    <xf numFmtId="17" fontId="0" fillId="0" borderId="0" xfId="0" applyNumberFormat="1" applyFont="1" applyFill="1" applyAlignment="1">
      <alignment horizontal="left" vertical="top" wrapText="1"/>
    </xf>
    <xf numFmtId="0" fontId="50" fillId="35" borderId="0" xfId="0" applyFont="1" applyFill="1" applyAlignment="1">
      <alignment/>
    </xf>
    <xf numFmtId="0" fontId="0" fillId="35" borderId="0" xfId="0" applyFont="1" applyFill="1" applyAlignment="1">
      <alignment wrapText="1"/>
    </xf>
    <xf numFmtId="0" fontId="0" fillId="35" borderId="10" xfId="0" applyFont="1" applyFill="1" applyBorder="1" applyAlignment="1">
      <alignment vertical="top" wrapText="1"/>
    </xf>
    <xf numFmtId="0" fontId="0" fillId="35" borderId="10" xfId="0" applyFont="1" applyFill="1" applyBorder="1" applyAlignment="1">
      <alignment vertical="top" wrapText="1"/>
    </xf>
    <xf numFmtId="0" fontId="0" fillId="3" borderId="0" xfId="0" applyFont="1" applyFill="1" applyAlignment="1">
      <alignment horizontal="right" wrapText="1"/>
    </xf>
    <xf numFmtId="9" fontId="0" fillId="3" borderId="0" xfId="61" applyFont="1" applyFill="1" applyAlignment="1">
      <alignment horizontal="left" wrapText="1"/>
    </xf>
    <xf numFmtId="0" fontId="0" fillId="3" borderId="24" xfId="0" applyFill="1" applyBorder="1" applyAlignment="1">
      <alignment horizontal="centerContinuous" vertical="top" wrapText="1"/>
    </xf>
    <xf numFmtId="0" fontId="0" fillId="3" borderId="25" xfId="0" applyFill="1" applyBorder="1" applyAlignment="1">
      <alignment horizontal="centerContinuous" vertical="top" wrapText="1"/>
    </xf>
    <xf numFmtId="0" fontId="0" fillId="3" borderId="26" xfId="0" applyFont="1" applyFill="1" applyBorder="1" applyAlignment="1">
      <alignment vertical="top" wrapText="1"/>
    </xf>
    <xf numFmtId="0" fontId="7" fillId="3" borderId="26" xfId="0" applyFont="1" applyFill="1" applyBorder="1" applyAlignment="1">
      <alignment vertical="top" wrapText="1"/>
    </xf>
    <xf numFmtId="0" fontId="0" fillId="3" borderId="0" xfId="0" applyFont="1" applyFill="1" applyAlignment="1">
      <alignment vertical="top" wrapText="1"/>
    </xf>
    <xf numFmtId="0" fontId="7" fillId="3" borderId="0" xfId="0" applyFont="1" applyFill="1" applyAlignment="1">
      <alignment vertical="top" wrapText="1"/>
    </xf>
    <xf numFmtId="178" fontId="10" fillId="3" borderId="0" xfId="45" applyNumberFormat="1" applyFont="1" applyFill="1" applyAlignment="1">
      <alignment vertical="top" wrapText="1"/>
    </xf>
    <xf numFmtId="9" fontId="9" fillId="3" borderId="0" xfId="61" applyFont="1" applyFill="1" applyAlignment="1">
      <alignment vertical="top" wrapText="1"/>
    </xf>
    <xf numFmtId="0" fontId="0" fillId="3" borderId="0" xfId="0" applyFont="1" applyFill="1" applyAlignment="1">
      <alignment wrapText="1"/>
    </xf>
    <xf numFmtId="0" fontId="0" fillId="33" borderId="0" xfId="0" applyFont="1" applyFill="1" applyAlignment="1">
      <alignment horizontal="center" vertical="top" wrapText="1"/>
    </xf>
    <xf numFmtId="170" fontId="0" fillId="37" borderId="0" xfId="0" applyNumberFormat="1" applyFont="1" applyFill="1" applyAlignment="1">
      <alignment vertical="top"/>
    </xf>
    <xf numFmtId="0" fontId="0" fillId="37" borderId="0" xfId="0" applyFont="1" applyFill="1" applyAlignment="1">
      <alignment vertical="top"/>
    </xf>
    <xf numFmtId="0" fontId="0" fillId="37" borderId="0" xfId="0" applyFont="1" applyFill="1" applyAlignment="1">
      <alignment horizontal="center" vertical="top" wrapText="1"/>
    </xf>
    <xf numFmtId="0" fontId="0" fillId="37" borderId="0" xfId="0" applyFont="1" applyFill="1" applyAlignment="1">
      <alignment vertical="top" wrapText="1"/>
    </xf>
    <xf numFmtId="0" fontId="50" fillId="37" borderId="0" xfId="0" applyFont="1" applyFill="1" applyBorder="1" applyAlignment="1">
      <alignment horizontal="center" vertical="top" wrapText="1"/>
    </xf>
    <xf numFmtId="0" fontId="0" fillId="37" borderId="0" xfId="0" applyFont="1" applyFill="1" applyAlignment="1">
      <alignment vertical="top" wrapText="1"/>
    </xf>
    <xf numFmtId="0" fontId="50" fillId="37" borderId="0" xfId="0" applyFont="1" applyFill="1" applyAlignment="1">
      <alignment vertical="top" wrapText="1"/>
    </xf>
    <xf numFmtId="0" fontId="0" fillId="37" borderId="0" xfId="0" applyNumberFormat="1" applyFont="1" applyFill="1" applyAlignment="1">
      <alignment horizontal="left" vertical="top" wrapText="1"/>
    </xf>
    <xf numFmtId="0" fontId="7" fillId="37" borderId="0" xfId="0" applyFont="1" applyFill="1" applyAlignment="1">
      <alignment vertical="top" wrapText="1"/>
    </xf>
    <xf numFmtId="0" fontId="0" fillId="37" borderId="0" xfId="0" applyFont="1" applyFill="1" applyAlignment="1">
      <alignment vertical="top"/>
    </xf>
    <xf numFmtId="0" fontId="0" fillId="34" borderId="0" xfId="0" applyFont="1" applyFill="1" applyAlignment="1">
      <alignment wrapText="1"/>
    </xf>
    <xf numFmtId="0" fontId="0" fillId="34" borderId="10" xfId="0" applyFont="1" applyFill="1" applyBorder="1" applyAlignment="1">
      <alignment vertical="top" wrapText="1"/>
    </xf>
    <xf numFmtId="170" fontId="0" fillId="38" borderId="0" xfId="0" applyNumberFormat="1" applyFont="1" applyFill="1" applyAlignment="1">
      <alignment vertical="top"/>
    </xf>
    <xf numFmtId="0" fontId="0" fillId="38" borderId="0" xfId="0" applyFont="1" applyFill="1" applyAlignment="1">
      <alignment vertical="top"/>
    </xf>
    <xf numFmtId="0" fontId="0" fillId="38" borderId="0" xfId="0" applyFont="1" applyFill="1" applyAlignment="1">
      <alignment horizontal="center" vertical="top" wrapText="1"/>
    </xf>
    <xf numFmtId="0" fontId="0" fillId="38" borderId="0" xfId="0" applyFont="1" applyFill="1" applyAlignment="1">
      <alignment vertical="top" wrapText="1"/>
    </xf>
    <xf numFmtId="0" fontId="0" fillId="38" borderId="0" xfId="0" applyFont="1" applyFill="1" applyAlignment="1">
      <alignment vertical="top" wrapText="1"/>
    </xf>
    <xf numFmtId="0" fontId="0" fillId="38" borderId="0" xfId="0" applyFont="1" applyFill="1" applyAlignment="1">
      <alignment horizontal="center" vertical="top" wrapText="1"/>
    </xf>
    <xf numFmtId="0" fontId="50" fillId="38" borderId="0" xfId="0" applyFont="1" applyFill="1" applyAlignment="1">
      <alignment vertical="top" wrapText="1"/>
    </xf>
    <xf numFmtId="0" fontId="0" fillId="38" borderId="0" xfId="0" applyNumberFormat="1" applyFont="1" applyFill="1" applyAlignment="1">
      <alignment horizontal="left" vertical="top" wrapText="1"/>
    </xf>
    <xf numFmtId="0" fontId="7" fillId="38" borderId="0" xfId="0" applyFont="1" applyFill="1" applyAlignment="1">
      <alignment vertical="top" wrapText="1"/>
    </xf>
    <xf numFmtId="0" fontId="0" fillId="38" borderId="0" xfId="0" applyFont="1" applyFill="1" applyAlignment="1">
      <alignment vertical="top"/>
    </xf>
    <xf numFmtId="0" fontId="50" fillId="34" borderId="0" xfId="0" applyFont="1" applyFill="1" applyBorder="1" applyAlignment="1">
      <alignment horizontal="center" vertical="top" wrapText="1"/>
    </xf>
    <xf numFmtId="0" fontId="7" fillId="34" borderId="0" xfId="0" applyFont="1" applyFill="1" applyAlignment="1">
      <alignment vertical="top" wrapText="1"/>
    </xf>
    <xf numFmtId="170" fontId="0" fillId="2" borderId="0" xfId="0" applyNumberFormat="1" applyFont="1" applyFill="1" applyAlignment="1">
      <alignment vertical="top"/>
    </xf>
    <xf numFmtId="0" fontId="0" fillId="2" borderId="0" xfId="0" applyFont="1" applyFill="1" applyAlignment="1">
      <alignment vertical="top"/>
    </xf>
    <xf numFmtId="0" fontId="0" fillId="2" borderId="0" xfId="0" applyFont="1" applyFill="1" applyAlignment="1">
      <alignment horizontal="center" vertical="top" wrapText="1"/>
    </xf>
    <xf numFmtId="0" fontId="0" fillId="2" borderId="0" xfId="0" applyFont="1" applyFill="1" applyAlignment="1">
      <alignment vertical="top" wrapText="1"/>
    </xf>
    <xf numFmtId="0" fontId="50" fillId="2" borderId="0" xfId="0" applyFont="1" applyFill="1" applyBorder="1" applyAlignment="1">
      <alignment horizontal="center" vertical="top" wrapText="1"/>
    </xf>
    <xf numFmtId="0" fontId="0" fillId="2" borderId="0" xfId="0" applyFont="1" applyFill="1" applyAlignment="1">
      <alignment vertical="top" wrapText="1"/>
    </xf>
    <xf numFmtId="0" fontId="0" fillId="2" borderId="0" xfId="0" applyFont="1" applyFill="1" applyAlignment="1">
      <alignment horizontal="center" vertical="top" wrapText="1"/>
    </xf>
    <xf numFmtId="0" fontId="50" fillId="2" borderId="0" xfId="0" applyFont="1" applyFill="1" applyAlignment="1">
      <alignment vertical="top" wrapText="1"/>
    </xf>
    <xf numFmtId="0" fontId="0" fillId="2" borderId="0" xfId="0" applyNumberFormat="1" applyFont="1" applyFill="1" applyAlignment="1">
      <alignment horizontal="left" vertical="top" wrapText="1"/>
    </xf>
    <xf numFmtId="0" fontId="7" fillId="2" borderId="0" xfId="0" applyFont="1" applyFill="1" applyAlignment="1">
      <alignment vertical="top" wrapText="1"/>
    </xf>
    <xf numFmtId="0" fontId="0" fillId="2" borderId="0" xfId="0" applyFont="1" applyFill="1" applyAlignment="1">
      <alignment vertical="top"/>
    </xf>
    <xf numFmtId="0" fontId="50" fillId="38" borderId="0" xfId="0" applyFont="1" applyFill="1" applyBorder="1" applyAlignment="1">
      <alignment horizontal="center" vertical="top" wrapText="1"/>
    </xf>
    <xf numFmtId="170" fontId="50" fillId="7" borderId="0" xfId="0" applyNumberFormat="1" applyFont="1" applyFill="1" applyAlignment="1">
      <alignment vertical="top"/>
    </xf>
    <xf numFmtId="0" fontId="50" fillId="7" borderId="0" xfId="0" applyFont="1" applyFill="1" applyAlignment="1">
      <alignment vertical="top"/>
    </xf>
    <xf numFmtId="0" fontId="0" fillId="7" borderId="0" xfId="0" applyFont="1" applyFill="1" applyAlignment="1">
      <alignment horizontal="center" vertical="top" wrapText="1"/>
    </xf>
    <xf numFmtId="0" fontId="50" fillId="7" borderId="0" xfId="0" applyFont="1" applyFill="1" applyAlignment="1">
      <alignment vertical="top" wrapText="1"/>
    </xf>
    <xf numFmtId="0" fontId="50" fillId="7" borderId="0" xfId="0" applyFont="1" applyFill="1" applyBorder="1" applyAlignment="1">
      <alignment horizontal="center" vertical="top" wrapText="1"/>
    </xf>
    <xf numFmtId="0" fontId="50" fillId="7" borderId="0" xfId="0" applyFont="1" applyFill="1" applyAlignment="1">
      <alignment horizontal="left" vertical="top" wrapText="1"/>
    </xf>
    <xf numFmtId="0" fontId="50" fillId="7" borderId="0" xfId="0" applyNumberFormat="1" applyFont="1" applyFill="1" applyAlignment="1">
      <alignment horizontal="left" vertical="top" wrapText="1"/>
    </xf>
    <xf numFmtId="0" fontId="0" fillId="7" borderId="0" xfId="0" applyFont="1" applyFill="1" applyAlignment="1">
      <alignment vertical="top" wrapText="1"/>
    </xf>
    <xf numFmtId="0" fontId="0" fillId="7" borderId="0" xfId="0" applyFont="1" applyFill="1" applyAlignment="1">
      <alignment vertical="top"/>
    </xf>
    <xf numFmtId="0" fontId="0" fillId="7" borderId="0" xfId="0" applyFont="1" applyFill="1" applyAlignment="1">
      <alignment vertical="top"/>
    </xf>
    <xf numFmtId="0" fontId="51" fillId="7" borderId="0" xfId="0" applyFont="1" applyFill="1" applyAlignment="1">
      <alignment horizontal="center" vertical="top" wrapText="1"/>
    </xf>
    <xf numFmtId="0" fontId="50" fillId="34" borderId="0" xfId="0" applyFont="1" applyFill="1" applyAlignment="1">
      <alignment vertical="top"/>
    </xf>
    <xf numFmtId="0" fontId="51" fillId="34" borderId="0" xfId="0" applyFont="1" applyFill="1" applyAlignment="1">
      <alignment horizontal="center" vertical="top" wrapText="1"/>
    </xf>
    <xf numFmtId="0" fontId="50" fillId="34" borderId="0" xfId="0" applyFont="1" applyFill="1" applyAlignment="1">
      <alignment horizontal="left" vertical="top" wrapText="1"/>
    </xf>
    <xf numFmtId="0" fontId="52" fillId="34" borderId="0" xfId="0" applyFont="1" applyFill="1" applyAlignment="1">
      <alignment vertical="top" wrapText="1"/>
    </xf>
    <xf numFmtId="0" fontId="11" fillId="7" borderId="0" xfId="0" applyFont="1" applyFill="1" applyAlignment="1">
      <alignment vertical="top" wrapText="1"/>
    </xf>
    <xf numFmtId="0" fontId="7" fillId="0" borderId="0" xfId="0" applyFont="1" applyAlignment="1">
      <alignment/>
    </xf>
    <xf numFmtId="1" fontId="7" fillId="0" borderId="0" xfId="0" applyNumberFormat="1" applyFont="1" applyAlignment="1">
      <alignment/>
    </xf>
    <xf numFmtId="0" fontId="0" fillId="0" borderId="11" xfId="0" applyBorder="1" applyAlignment="1">
      <alignment wrapText="1"/>
    </xf>
    <xf numFmtId="0" fontId="0" fillId="0" borderId="11"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0" xfId="0" applyAlignment="1">
      <alignment wrapText="1"/>
    </xf>
    <xf numFmtId="170" fontId="53" fillId="34" borderId="0" xfId="0" applyNumberFormat="1" applyFont="1" applyFill="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
    <dxf>
      <alignment wrapText="1"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2.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S94" sheet="RISK REGISTRY"/>
  </cacheSource>
  <cacheFields count="19">
    <cacheField name="Updated">
      <sharedItems containsSemiMixedTypes="0" containsNonDate="0" containsDate="1" containsString="0" containsMixedTypes="0"/>
    </cacheField>
    <cacheField name="Number">
      <sharedItems containsMixedTypes="0"/>
    </cacheField>
    <cacheField name="Affected Job">
      <sharedItems containsSemiMixedTypes="0" containsString="0" containsMixedTypes="0" containsNumber="1" containsInteger="1" count="45">
        <n v="1001"/>
        <n v="1000"/>
        <n v="1002"/>
        <n v="1200"/>
        <n v="1301"/>
        <n v="1302"/>
        <n v="1303"/>
        <n v="1304"/>
        <n v="1305"/>
        <n v="1306"/>
        <n v="1307"/>
        <n v="2300"/>
        <n v="2440"/>
        <n v="2450"/>
        <n v="2460"/>
        <n v="2470"/>
        <n v="2480"/>
        <n v="2490"/>
        <n v="3400"/>
        <n v="6100"/>
        <n v="7100"/>
        <n v="7200"/>
        <n v="7300"/>
        <n v="7400"/>
        <n v="7700"/>
        <n v="7710"/>
        <n v="8200"/>
        <n v="8250"/>
        <n v="1300"/>
        <n v="2420"/>
        <n v="2425"/>
        <n v="2430"/>
        <n v="2475"/>
        <n v="2485"/>
        <n v="3200"/>
        <n v="3300"/>
        <n v="4100"/>
        <n v="5100"/>
        <n v="5200"/>
        <n v="5300"/>
        <n v="5400"/>
        <n v="5500"/>
        <n v="5501"/>
        <n v="7900"/>
        <n v="4500"/>
      </sharedItems>
    </cacheField>
    <cacheField name="Job Title">
      <sharedItems containsMixedTypes="0"/>
    </cacheField>
    <cacheField name="Risk Description">
      <sharedItems containsMixedTypes="0"/>
    </cacheField>
    <cacheField name="Mitigation Plan           (&amp; job where budgeted)">
      <sharedItems containsMixedTypes="0"/>
    </cacheField>
    <cacheField name="Deadline to Retire Risk or Absorb Impact">
      <sharedItems containsMixedTypes="0"/>
    </cacheField>
    <cacheField name="Cost incurred plan (if not retired)">
      <sharedItems containsBlank="1" containsMixedTypes="0" count="8">
        <s v="FY13"/>
        <s v="FY11"/>
        <m/>
        <s v="FY12"/>
        <s v="FY14"/>
        <s v="FY11,12"/>
        <s v="FY12,13,14"/>
        <s v="FY11,12,13,14"/>
      </sharedItems>
    </cacheField>
    <cacheField name="Owner">
      <sharedItems containsMixedTypes="0"/>
    </cacheField>
    <cacheField name="Current Status">
      <sharedItems containsMixedTypes="0"/>
    </cacheField>
    <cacheField name="Likelihood of Occurrence">
      <sharedItems containsMixedTypes="0"/>
    </cacheField>
    <cacheField name="Consequences">
      <sharedItems containsMixedTypes="0"/>
    </cacheField>
    <cacheField name="Risk Ranking">
      <sharedItems containsMixedTypes="0"/>
    </cacheField>
    <cacheField name="Basis of Estimate">
      <sharedItems containsMixedTypes="0"/>
    </cacheField>
    <cacheField name="Cost Impact ($K)">
      <sharedItems containsMixedTypes="1" containsNumber="1" containsInteger="1"/>
    </cacheField>
    <cacheField name="Critical Path Schedule Impact (weeks)">
      <sharedItems containsMixedTypes="1" containsNumber="1" containsInteger="1"/>
    </cacheField>
    <cacheField name="Cost and Schedule Impact Calculation Basis">
      <sharedItems containsMixedTypes="1" containsNumber="1" containsInteger="1"/>
    </cacheField>
    <cacheField name="Cost considered">
      <sharedItems containsMixedTypes="1" containsNumber="1" containsInteger="1"/>
    </cacheField>
    <cacheField name="Weighted Cost included in contingency">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C3:S94" sheet="RISK REGISTRY"/>
  </cacheSource>
  <cacheFields count="17">
    <cacheField name="Affected Job">
      <sharedItems containsSemiMixedTypes="0" containsString="0" containsMixedTypes="0" containsNumber="1" containsInteger="1" count="44">
        <n v="1001"/>
        <n v="1000"/>
        <n v="1002"/>
        <n v="1200"/>
        <n v="1301"/>
        <n v="1302"/>
        <n v="1303"/>
        <n v="1304"/>
        <n v="1305"/>
        <n v="1306"/>
        <n v="1307"/>
        <n v="2300"/>
        <n v="2440"/>
        <n v="2450"/>
        <n v="2460"/>
        <n v="2470"/>
        <n v="2480"/>
        <n v="2490"/>
        <n v="3400"/>
        <n v="6100"/>
        <n v="7100"/>
        <n v="7200"/>
        <n v="7300"/>
        <n v="7400"/>
        <n v="7700"/>
        <n v="7710"/>
        <n v="8200"/>
        <n v="8250"/>
        <n v="1300"/>
        <n v="2420"/>
        <n v="2425"/>
        <n v="2430"/>
        <n v="2475"/>
        <n v="2485"/>
        <n v="3200"/>
        <n v="3300"/>
        <n v="4100"/>
        <n v="5100"/>
        <n v="5200"/>
        <n v="5300"/>
        <n v="5400"/>
        <n v="5500"/>
        <n v="5501"/>
        <n v="7900"/>
      </sharedItems>
    </cacheField>
    <cacheField name="Job Title">
      <sharedItems containsMixedTypes="0"/>
    </cacheField>
    <cacheField name="Risk Description">
      <sharedItems containsMixedTypes="0" count="72">
        <s v="Passive Plate Tiles/hardware need upgrading: Possibly ~2050 tiles"/>
        <s v="Analysis indicates a minor component needs upgrade that previously hasn't been identified - weld details, details that are inconsistent with the Pro-E model "/>
        <s v="Analysis indicates a significant component needs upgrade that previously hasn't been identified"/>
        <s v="Outboard Divertor tile and hardware replacement, approx 1300 tiles, 26000 in^3 of material"/>
        <s v="Tiles require unforseen machining"/>
        <s v="Special diagnostics for tiles not received on time"/>
        <s v="Tiles not delivered on time"/>
        <s v="Halo and New/other disruption loads are beyond the capacity of the present hardware"/>
        <s v="Schedule is front end loaded"/>
        <s v="Engineering total man-hours &gt;1 engineer"/>
        <s v="All interferences with existing equipment have not been identified"/>
        <s v="Coil does not pass final acceptance tests"/>
        <s v="After press mold operation, numerous dry areas are found"/>
        <s v="Components do not arrive when required"/>
        <s v="Unexpected technical challenges in implementing testing apparatus and procedures"/>
        <s v="Increased number of redesign/retest cycles"/>
        <s v="Significant change in TF design concept"/>
        <s v="Copper extrusion vendor has difficulty making full length conductors"/>
        <s v="TF coil fails electrical tests"/>
        <s v="Poor VPI of TF bundle"/>
        <s v="Unable to completely remove temporary spacer between OH and TF after completion of fabrication"/>
        <s v="OH coil fails electrical tests"/>
        <s v="OH bundle - poor VPI impregnation"/>
        <s v="TF full bundle fails electrical tests"/>
        <s v="TF full bundle - poor VPI impregnation"/>
        <s v="TF quadrant fails electrical tests"/>
        <s v="TF quadrant - poor VPI impregnation"/>
        <s v="No vendor bids for OH/TF fabrication"/>
        <s v="Coil fails final acceptance tests."/>
        <s v="Poor impregnation"/>
        <s v="Components arrive late"/>
        <s v="Diagnostic/waveguide requires more analysis to qualify"/>
        <s v="Diagnostic/waveguide hqas a present weakness that hasn't been seen in operation"/>
        <s v="Upgrade may increase EM loads to small items on vessel that may need reinforcement, e.g. shutters, ECH, brackets,diagnostic supports."/>
        <s v="Existing copper parts may be reusable (except for the dump)"/>
        <s v="Further inspections may require additional parts and labor"/>
        <s v="Heat load may be too high"/>
        <s v="Availability of V. Garzotto"/>
        <s v="CFC tiles needed for thermal/structural reasons"/>
        <s v="Old 100 micron fiber cables that are proposed to be used may not be in good condition"/>
        <s v="Old RCA tubes are being used and may need a tune-up"/>
        <s v="Previous fabricators of rectangular bellows not available"/>
        <s v="J-K cap may not be able to be installed in one piece"/>
        <s v="Difficulty machining vessel"/>
        <s v="Beam too close to bellows/duct"/>
        <s v="MPTS Beam Dump Window re-design and re-installation may require more effort than estimated due to the physical constraints in the area of bay L"/>
        <s v="LOWEUS re-design and re-installation may require more effort than estimated due to the physical constraints in the area of bay L"/>
        <s v="SPRED re-design and re-installation may require more effort than estimated due to the physical constraints in the area of bay L"/>
        <s v="Fueling lines do not adequately deliver gas because of occlusions or leaks"/>
        <s v="EPICS data acquisition takes too long"/>
        <s v="Loss of key personnel"/>
        <s v="NSTX operations does not fund work scope as listed in WBS6100 PDR"/>
        <s v="Data acquisition takes too long"/>
        <s v="Volume of data from diagnostic camera systems exceed capability of network, storage, and backup systems"/>
        <s v="PPPL overhead rates"/>
        <s v="EVMS implementation requires more project controls, supporrt for training, etc than expected"/>
        <s v="Availability of key personnel:  Chrzanowski, Mangra, Titus"/>
        <s v="Additional reviews"/>
        <s v="Unplanned overtime"/>
        <s v="Volatility of base estimates for the allocated cost centers"/>
        <s v="Volatility of overhead rates"/>
        <s v="Volatility of head rates"/>
        <s v="Passive Plate Tiles/hardware need upgrading: Possibly ~3500 tiles, 70000 in^3, replacing with 2D CFC"/>
        <s v="Realign Coils - This is in case the coils spring or change shape after releasing them from their existing clamps.  This could afect the algnment of all any coil mounted to the vessel wall/ribs. "/>
        <s v="Realign vacuum vessel - This is in case the vessel springs or changes shape after cutting the new port opening.  This could affect the algnment of all the vessel internals mounted to the vessel wall. "/>
        <s v="remove LLD and replace with existing OD tiles"/>
        <s v="Damage to coil insulation during removal - This is in case we accidentally nick or gouge the outer insulation. "/>
        <s v="Longer time to remove diagnostics for access"/>
        <s v="Umbrella lids require more than two fit-ups / reworks prior to final installation"/>
        <s v="Flex bus require more than two fit-ups / reworks prior to final installation"/>
        <s v="Vacuum seals don't pass leakcheck"/>
        <s v="None"/>
      </sharedItems>
    </cacheField>
    <cacheField name="Mitigation Plan           (&amp; job where budgeted)">
      <sharedItems containsMixedTypes="0"/>
    </cacheField>
    <cacheField name="Deadline to Retire Risk or Absorb Impact">
      <sharedItems containsBlank="1" containsMixedTypes="0" count="22">
        <s v="FY11 FDR"/>
        <s v="FY10 PDR"/>
        <s v="FY13 1302-1500"/>
        <s v="FY12 1001-0066"/>
        <m/>
        <s v="FY13 1301-0060"/>
        <s v="FY11 1304-0600"/>
        <s v="FY13 1304-1890"/>
        <s v="FY13 1305-8700"/>
        <s v="FY13 1305-8800"/>
        <s v="FY13 1304-5400"/>
        <s v="OH coil fabrication"/>
        <s v="FY13 1306-5050"/>
        <s v="FY13 1307-2030"/>
        <s v="Installation of cryo lines"/>
        <s v="Issue requisition for bellows fabrication "/>
        <s v="Vessel machining"/>
        <s v="FY14 3400-0052"/>
        <s v="CD-4"/>
        <s v="FY14 CD-4"/>
        <s v="FY13"/>
        <s v="FY14"/>
      </sharedItems>
    </cacheField>
    <cacheField name="Cost incurred plan (if not retired)">
      <sharedItems containsMixedTypes="0"/>
    </cacheField>
    <cacheField name="Owner">
      <sharedItems containsMixedTypes="0"/>
    </cacheField>
    <cacheField name="Current Status">
      <sharedItems containsMixedTypes="0"/>
    </cacheField>
    <cacheField name="Likelihood of Occurrence">
      <sharedItems containsMixedTypes="0"/>
    </cacheField>
    <cacheField name="Consequences">
      <sharedItems containsMixedTypes="0"/>
    </cacheField>
    <cacheField name="Risk Ranking">
      <sharedItems containsMixedTypes="0"/>
    </cacheField>
    <cacheField name="Basis of Estimate">
      <sharedItems containsMixedTypes="0"/>
    </cacheField>
    <cacheField name="Cost Impact ($K)">
      <sharedItems containsMixedTypes="1" containsNumber="1" containsInteger="1"/>
    </cacheField>
    <cacheField name="Critical Path Schedule Impact (weeks)">
      <sharedItems containsMixedTypes="1" containsNumber="1" containsInteger="1"/>
    </cacheField>
    <cacheField name="Cost and Schedule Impact Calculation Basis">
      <sharedItems containsMixedTypes="1" containsNumber="1" containsInteger="1"/>
    </cacheField>
    <cacheField name="Cost considered">
      <sharedItems containsMixedTypes="1" containsNumber="1" containsInteger="1"/>
    </cacheField>
    <cacheField name="Weighted Cost included in contingency">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4"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J49" firstHeaderRow="1" firstDataRow="2" firstDataCol="1"/>
  <pivotFields count="19">
    <pivotField compact="0" outline="0" subtotalTop="0" showAll="0" numFmtId="170"/>
    <pivotField compact="0" outline="0" subtotalTop="0" showAll="0"/>
    <pivotField axis="axisRow" compact="0" outline="0" subtotalTop="0" showAll="0">
      <items count="46">
        <item x="1"/>
        <item x="0"/>
        <item x="2"/>
        <item x="3"/>
        <item x="28"/>
        <item x="4"/>
        <item x="5"/>
        <item x="6"/>
        <item x="7"/>
        <item x="8"/>
        <item x="9"/>
        <item x="10"/>
        <item x="11"/>
        <item x="29"/>
        <item x="30"/>
        <item x="31"/>
        <item x="12"/>
        <item x="13"/>
        <item x="14"/>
        <item x="15"/>
        <item x="32"/>
        <item x="16"/>
        <item x="33"/>
        <item x="17"/>
        <item x="34"/>
        <item x="35"/>
        <item x="18"/>
        <item x="36"/>
        <item m="1" x="44"/>
        <item x="37"/>
        <item x="38"/>
        <item x="39"/>
        <item x="40"/>
        <item x="41"/>
        <item x="42"/>
        <item x="19"/>
        <item x="20"/>
        <item x="21"/>
        <item x="22"/>
        <item x="23"/>
        <item x="24"/>
        <item x="25"/>
        <item x="43"/>
        <item x="26"/>
        <item x="27"/>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items count="9">
        <item x="1"/>
        <item x="5"/>
        <item x="7"/>
        <item x="3"/>
        <item x="6"/>
        <item x="0"/>
        <item x="4"/>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s>
  <rowFields count="1">
    <field x="2"/>
  </rowFields>
  <rowItems count="45">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x v="32"/>
    </i>
    <i>
      <x v="33"/>
    </i>
    <i>
      <x v="34"/>
    </i>
    <i>
      <x v="35"/>
    </i>
    <i>
      <x v="36"/>
    </i>
    <i>
      <x v="37"/>
    </i>
    <i>
      <x v="38"/>
    </i>
    <i>
      <x v="39"/>
    </i>
    <i>
      <x v="40"/>
    </i>
    <i>
      <x v="41"/>
    </i>
    <i>
      <x v="42"/>
    </i>
    <i>
      <x v="43"/>
    </i>
    <i>
      <x v="44"/>
    </i>
    <i t="grand">
      <x/>
    </i>
  </rowItems>
  <colFields count="1">
    <field x="7"/>
  </colFields>
  <colItems count="9">
    <i>
      <x/>
    </i>
    <i>
      <x v="1"/>
    </i>
    <i>
      <x v="2"/>
    </i>
    <i>
      <x v="3"/>
    </i>
    <i>
      <x v="4"/>
    </i>
    <i>
      <x v="5"/>
    </i>
    <i>
      <x v="6"/>
    </i>
    <i>
      <x v="7"/>
    </i>
    <i t="grand">
      <x/>
    </i>
  </colItems>
  <dataFields count="1">
    <dataField name="Sum of Weighted Cost included in contingency" fld="18"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C49" firstHeaderRow="1" firstDataRow="2" firstDataCol="1"/>
  <pivotFields count="17">
    <pivotField axis="axisRow" compact="0" outline="0" subtotalTop="0" showAll="0">
      <items count="45">
        <item x="1"/>
        <item x="0"/>
        <item x="2"/>
        <item x="3"/>
        <item x="28"/>
        <item x="4"/>
        <item x="5"/>
        <item x="6"/>
        <item x="7"/>
        <item x="8"/>
        <item x="9"/>
        <item x="10"/>
        <item x="11"/>
        <item x="29"/>
        <item x="30"/>
        <item x="31"/>
        <item x="12"/>
        <item x="13"/>
        <item x="14"/>
        <item x="15"/>
        <item x="32"/>
        <item x="16"/>
        <item x="33"/>
        <item x="17"/>
        <item x="34"/>
        <item x="35"/>
        <item x="18"/>
        <item x="36"/>
        <item x="37"/>
        <item x="38"/>
        <item x="39"/>
        <item x="40"/>
        <item x="41"/>
        <item x="42"/>
        <item x="19"/>
        <item x="20"/>
        <item x="21"/>
        <item x="22"/>
        <item x="23"/>
        <item x="24"/>
        <item x="25"/>
        <item x="43"/>
        <item x="26"/>
        <item x="2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s>
  <rowFields count="1">
    <field x="0"/>
  </rowFields>
  <rowItems count="4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t="grand">
      <x/>
    </i>
  </rowItems>
  <colFields count="1">
    <field x="-2"/>
  </colFields>
  <colItems count="2">
    <i>
      <x/>
    </i>
    <i i="1">
      <x v="1"/>
    </i>
  </colItems>
  <dataFields count="2">
    <dataField name="Sum of Cost considered" fld="15" baseField="0" baseItem="0"/>
    <dataField name="Sum of Weighted Cost included in contingency" fld="16"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6"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X77" firstHeaderRow="1" firstDataRow="2" firstDataCol="1"/>
  <pivotFields count="17">
    <pivotField compact="0" outline="0" subtotalTop="0" showAll="0"/>
    <pivotField compact="0" outline="0" subtotalTop="0" showAll="0"/>
    <pivotField axis="axisRow" compact="0" outline="0" subtotalTop="0" showAll="0">
      <items count="73">
        <item x="57"/>
        <item x="12"/>
        <item x="10"/>
        <item x="1"/>
        <item x="2"/>
        <item x="56"/>
        <item x="37"/>
        <item x="44"/>
        <item x="38"/>
        <item x="11"/>
        <item x="28"/>
        <item x="30"/>
        <item x="13"/>
        <item x="17"/>
        <item x="66"/>
        <item x="52"/>
        <item x="32"/>
        <item x="31"/>
        <item x="43"/>
        <item x="9"/>
        <item x="49"/>
        <item x="55"/>
        <item x="34"/>
        <item x="69"/>
        <item x="48"/>
        <item x="35"/>
        <item x="7"/>
        <item x="36"/>
        <item x="15"/>
        <item x="42"/>
        <item x="67"/>
        <item x="50"/>
        <item x="46"/>
        <item x="45"/>
        <item x="27"/>
        <item x="71"/>
        <item x="51"/>
        <item x="22"/>
        <item x="21"/>
        <item x="39"/>
        <item x="40"/>
        <item x="3"/>
        <item x="0"/>
        <item x="62"/>
        <item x="29"/>
        <item x="19"/>
        <item x="54"/>
        <item x="41"/>
        <item x="63"/>
        <item x="64"/>
        <item x="65"/>
        <item x="8"/>
        <item x="16"/>
        <item x="5"/>
        <item x="47"/>
        <item x="18"/>
        <item x="24"/>
        <item x="23"/>
        <item x="26"/>
        <item x="25"/>
        <item x="6"/>
        <item x="4"/>
        <item x="68"/>
        <item x="20"/>
        <item x="14"/>
        <item x="58"/>
        <item x="33"/>
        <item x="70"/>
        <item x="59"/>
        <item x="61"/>
        <item x="60"/>
        <item x="53"/>
        <item t="default"/>
      </items>
    </pivotField>
    <pivotField compact="0" outline="0" subtotalTop="0" showAll="0"/>
    <pivotField axis="axisCol" compact="0" outline="0" subtotalTop="0" showAll="0">
      <items count="23">
        <item x="18"/>
        <item x="1"/>
        <item x="6"/>
        <item x="0"/>
        <item x="3"/>
        <item x="20"/>
        <item x="5"/>
        <item x="2"/>
        <item x="7"/>
        <item x="10"/>
        <item x="8"/>
        <item x="9"/>
        <item x="12"/>
        <item x="13"/>
        <item x="21"/>
        <item x="17"/>
        <item x="19"/>
        <item x="14"/>
        <item x="15"/>
        <item x="11"/>
        <item x="16"/>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s>
  <rowFields count="1">
    <field x="2"/>
  </rowFields>
  <rowItems count="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t="grand">
      <x/>
    </i>
  </rowItems>
  <colFields count="1">
    <field x="4"/>
  </colFields>
  <colItems count="23">
    <i>
      <x/>
    </i>
    <i>
      <x v="1"/>
    </i>
    <i>
      <x v="2"/>
    </i>
    <i>
      <x v="3"/>
    </i>
    <i>
      <x v="4"/>
    </i>
    <i>
      <x v="5"/>
    </i>
    <i>
      <x v="6"/>
    </i>
    <i>
      <x v="7"/>
    </i>
    <i>
      <x v="8"/>
    </i>
    <i>
      <x v="9"/>
    </i>
    <i>
      <x v="10"/>
    </i>
    <i>
      <x v="11"/>
    </i>
    <i>
      <x v="12"/>
    </i>
    <i>
      <x v="13"/>
    </i>
    <i>
      <x v="14"/>
    </i>
    <i>
      <x v="15"/>
    </i>
    <i>
      <x v="16"/>
    </i>
    <i>
      <x v="17"/>
    </i>
    <i>
      <x v="18"/>
    </i>
    <i>
      <x v="19"/>
    </i>
    <i>
      <x v="20"/>
    </i>
    <i>
      <x v="21"/>
    </i>
    <i t="grand">
      <x/>
    </i>
  </colItems>
  <dataFields count="1">
    <dataField name="Sum of Cost considered" fld="15" baseField="0" baseItem="0"/>
  </dataFields>
  <formats count="3">
    <format dxfId="0">
      <pivotArea outline="0" fieldPosition="0" axis="axisRow" dataOnly="0" field="2" labelOnly="1" type="button"/>
    </format>
    <format dxfId="0">
      <pivotArea outline="0" fieldPosition="0" dataOnly="0" labelOnly="1">
        <references count="1">
          <reference field="4" count="0"/>
        </references>
      </pivotArea>
    </format>
    <format dxfId="0">
      <pivotArea outline="0" fieldPosition="0"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5"/>
  <sheetViews>
    <sheetView zoomScalePageLayoutView="0" workbookViewId="0" topLeftCell="A2">
      <selection activeCell="C55" sqref="C55:F55"/>
    </sheetView>
  </sheetViews>
  <sheetFormatPr defaultColWidth="12.57421875" defaultRowHeight="12.75"/>
  <cols>
    <col min="1" max="3" width="12.57421875" style="0" customWidth="1"/>
    <col min="4" max="4" width="16.140625" style="0" customWidth="1"/>
  </cols>
  <sheetData>
    <row r="1" ht="12.75">
      <c r="C1" s="49" t="s">
        <v>421</v>
      </c>
    </row>
    <row r="3" spans="1:10" ht="12.75">
      <c r="A3" s="61" t="s">
        <v>359</v>
      </c>
      <c r="B3" s="61" t="s">
        <v>417</v>
      </c>
      <c r="C3" s="94"/>
      <c r="D3" s="94"/>
      <c r="E3" s="94"/>
      <c r="F3" s="94"/>
      <c r="G3" s="94"/>
      <c r="H3" s="94"/>
      <c r="I3" s="94"/>
      <c r="J3" s="64"/>
    </row>
    <row r="4" spans="1:10" ht="12.75">
      <c r="A4" s="61" t="s">
        <v>13</v>
      </c>
      <c r="B4" s="60" t="s">
        <v>415</v>
      </c>
      <c r="C4" s="95" t="s">
        <v>418</v>
      </c>
      <c r="D4" s="95" t="s">
        <v>420</v>
      </c>
      <c r="E4" s="95" t="s">
        <v>416</v>
      </c>
      <c r="F4" s="95" t="s">
        <v>419</v>
      </c>
      <c r="G4" s="95" t="s">
        <v>379</v>
      </c>
      <c r="H4" s="95" t="s">
        <v>380</v>
      </c>
      <c r="I4" s="95" t="s">
        <v>399</v>
      </c>
      <c r="J4" s="96" t="s">
        <v>358</v>
      </c>
    </row>
    <row r="5" spans="1:10" ht="12.75">
      <c r="A5" s="60">
        <v>1000</v>
      </c>
      <c r="B5" s="66">
        <v>26</v>
      </c>
      <c r="C5" s="104"/>
      <c r="D5" s="104"/>
      <c r="E5" s="104"/>
      <c r="F5" s="104"/>
      <c r="G5" s="104"/>
      <c r="H5" s="104"/>
      <c r="I5" s="104"/>
      <c r="J5" s="105">
        <v>26</v>
      </c>
    </row>
    <row r="6" spans="1:10" ht="12.75">
      <c r="A6" s="62">
        <v>1001</v>
      </c>
      <c r="B6" s="68"/>
      <c r="C6" s="106"/>
      <c r="D6" s="106"/>
      <c r="E6" s="106"/>
      <c r="F6" s="106"/>
      <c r="G6" s="106">
        <v>145</v>
      </c>
      <c r="H6" s="106"/>
      <c r="I6" s="106">
        <v>0</v>
      </c>
      <c r="J6" s="107">
        <v>145</v>
      </c>
    </row>
    <row r="7" spans="1:10" ht="12.75">
      <c r="A7" s="62">
        <v>1002</v>
      </c>
      <c r="B7" s="68">
        <v>12</v>
      </c>
      <c r="C7" s="106"/>
      <c r="D7" s="106"/>
      <c r="E7" s="106"/>
      <c r="F7" s="106"/>
      <c r="G7" s="106"/>
      <c r="H7" s="106"/>
      <c r="I7" s="106"/>
      <c r="J7" s="107">
        <v>12</v>
      </c>
    </row>
    <row r="8" spans="1:10" ht="12.75">
      <c r="A8" s="62">
        <v>1200</v>
      </c>
      <c r="B8" s="68">
        <v>15</v>
      </c>
      <c r="C8" s="106"/>
      <c r="D8" s="106"/>
      <c r="E8" s="106"/>
      <c r="F8" s="106"/>
      <c r="G8" s="106"/>
      <c r="H8" s="106"/>
      <c r="I8" s="106">
        <v>0</v>
      </c>
      <c r="J8" s="107">
        <v>15</v>
      </c>
    </row>
    <row r="9" spans="1:10" ht="12.75">
      <c r="A9" s="62">
        <v>1300</v>
      </c>
      <c r="B9" s="68"/>
      <c r="C9" s="106"/>
      <c r="D9" s="106"/>
      <c r="E9" s="106"/>
      <c r="F9" s="106"/>
      <c r="G9" s="106"/>
      <c r="H9" s="106"/>
      <c r="I9" s="106">
        <v>0</v>
      </c>
      <c r="J9" s="107">
        <v>0</v>
      </c>
    </row>
    <row r="10" spans="1:10" ht="12.75">
      <c r="A10" s="62">
        <v>1301</v>
      </c>
      <c r="B10" s="68"/>
      <c r="C10" s="106"/>
      <c r="D10" s="106"/>
      <c r="E10" s="106"/>
      <c r="F10" s="106"/>
      <c r="G10" s="106">
        <v>25</v>
      </c>
      <c r="H10" s="106"/>
      <c r="I10" s="106"/>
      <c r="J10" s="107">
        <v>25</v>
      </c>
    </row>
    <row r="11" spans="1:10" ht="12.75">
      <c r="A11" s="62">
        <v>1302</v>
      </c>
      <c r="B11" s="68"/>
      <c r="C11" s="106"/>
      <c r="D11" s="106"/>
      <c r="E11" s="106"/>
      <c r="F11" s="106"/>
      <c r="G11" s="106"/>
      <c r="H11" s="106"/>
      <c r="I11" s="106">
        <v>0</v>
      </c>
      <c r="J11" s="107">
        <v>0</v>
      </c>
    </row>
    <row r="12" spans="1:10" ht="12.75">
      <c r="A12" s="62">
        <v>1303</v>
      </c>
      <c r="B12" s="68">
        <v>26.5</v>
      </c>
      <c r="C12" s="106"/>
      <c r="D12" s="106"/>
      <c r="E12" s="106"/>
      <c r="F12" s="106"/>
      <c r="G12" s="106"/>
      <c r="H12" s="106"/>
      <c r="I12" s="106"/>
      <c r="J12" s="107">
        <v>26.5</v>
      </c>
    </row>
    <row r="13" spans="1:10" ht="12.75">
      <c r="A13" s="62">
        <v>1304</v>
      </c>
      <c r="B13" s="68">
        <v>25</v>
      </c>
      <c r="C13" s="106"/>
      <c r="D13" s="106"/>
      <c r="E13" s="106"/>
      <c r="F13" s="106"/>
      <c r="G13" s="106">
        <v>82.5</v>
      </c>
      <c r="H13" s="106"/>
      <c r="I13" s="106"/>
      <c r="J13" s="107">
        <v>107.5</v>
      </c>
    </row>
    <row r="14" spans="1:10" ht="12.75">
      <c r="A14" s="62">
        <v>1305</v>
      </c>
      <c r="B14" s="68"/>
      <c r="C14" s="106"/>
      <c r="D14" s="106"/>
      <c r="E14" s="106"/>
      <c r="F14" s="106"/>
      <c r="G14" s="106">
        <v>431.25</v>
      </c>
      <c r="H14" s="106"/>
      <c r="I14" s="106">
        <v>0</v>
      </c>
      <c r="J14" s="107">
        <v>431.25</v>
      </c>
    </row>
    <row r="15" spans="1:10" ht="12.75">
      <c r="A15" s="62">
        <v>1306</v>
      </c>
      <c r="B15" s="68"/>
      <c r="C15" s="106"/>
      <c r="D15" s="106"/>
      <c r="E15" s="106"/>
      <c r="F15" s="106"/>
      <c r="G15" s="106">
        <v>25</v>
      </c>
      <c r="H15" s="106"/>
      <c r="I15" s="106"/>
      <c r="J15" s="107">
        <v>25</v>
      </c>
    </row>
    <row r="16" spans="1:10" ht="12.75">
      <c r="A16" s="62">
        <v>1307</v>
      </c>
      <c r="B16" s="68"/>
      <c r="C16" s="106"/>
      <c r="D16" s="106"/>
      <c r="E16" s="106"/>
      <c r="F16" s="106"/>
      <c r="G16" s="106"/>
      <c r="H16" s="106"/>
      <c r="I16" s="106">
        <v>0</v>
      </c>
      <c r="J16" s="107">
        <v>0</v>
      </c>
    </row>
    <row r="17" spans="1:10" ht="12.75">
      <c r="A17" s="62">
        <v>2300</v>
      </c>
      <c r="B17" s="68">
        <v>47.5</v>
      </c>
      <c r="C17" s="106"/>
      <c r="D17" s="106"/>
      <c r="E17" s="106"/>
      <c r="F17" s="106"/>
      <c r="G17" s="106"/>
      <c r="H17" s="106"/>
      <c r="I17" s="106">
        <v>0</v>
      </c>
      <c r="J17" s="107">
        <v>47.5</v>
      </c>
    </row>
    <row r="18" spans="1:10" ht="12.75">
      <c r="A18" s="62">
        <v>2420</v>
      </c>
      <c r="B18" s="68"/>
      <c r="C18" s="106"/>
      <c r="D18" s="106"/>
      <c r="E18" s="106"/>
      <c r="F18" s="106"/>
      <c r="G18" s="106"/>
      <c r="H18" s="106"/>
      <c r="I18" s="106">
        <v>0</v>
      </c>
      <c r="J18" s="107">
        <v>0</v>
      </c>
    </row>
    <row r="19" spans="1:10" ht="12.75">
      <c r="A19" s="62">
        <v>2425</v>
      </c>
      <c r="B19" s="68"/>
      <c r="C19" s="106"/>
      <c r="D19" s="106"/>
      <c r="E19" s="106"/>
      <c r="F19" s="106"/>
      <c r="G19" s="106"/>
      <c r="H19" s="106"/>
      <c r="I19" s="106">
        <v>0</v>
      </c>
      <c r="J19" s="107">
        <v>0</v>
      </c>
    </row>
    <row r="20" spans="1:10" ht="12.75">
      <c r="A20" s="62">
        <v>2430</v>
      </c>
      <c r="B20" s="68"/>
      <c r="C20" s="106"/>
      <c r="D20" s="106"/>
      <c r="E20" s="106"/>
      <c r="F20" s="106"/>
      <c r="G20" s="106"/>
      <c r="H20" s="106"/>
      <c r="I20" s="106">
        <v>0</v>
      </c>
      <c r="J20" s="107">
        <v>0</v>
      </c>
    </row>
    <row r="21" spans="1:10" ht="12.75">
      <c r="A21" s="62">
        <v>2440</v>
      </c>
      <c r="B21" s="68"/>
      <c r="C21" s="106"/>
      <c r="D21" s="106"/>
      <c r="E21" s="106"/>
      <c r="F21" s="106"/>
      <c r="G21" s="106"/>
      <c r="H21" s="106"/>
      <c r="I21" s="106">
        <v>0</v>
      </c>
      <c r="J21" s="107">
        <v>0</v>
      </c>
    </row>
    <row r="22" spans="1:10" ht="12.75">
      <c r="A22" s="62">
        <v>2450</v>
      </c>
      <c r="B22" s="68"/>
      <c r="C22" s="106"/>
      <c r="D22" s="106"/>
      <c r="E22" s="106"/>
      <c r="F22" s="106"/>
      <c r="G22" s="106"/>
      <c r="H22" s="106"/>
      <c r="I22" s="106">
        <v>0</v>
      </c>
      <c r="J22" s="107">
        <v>0</v>
      </c>
    </row>
    <row r="23" spans="1:10" ht="12.75">
      <c r="A23" s="62">
        <v>2460</v>
      </c>
      <c r="B23" s="68"/>
      <c r="C23" s="106"/>
      <c r="D23" s="106"/>
      <c r="E23" s="106"/>
      <c r="F23" s="106"/>
      <c r="G23" s="106"/>
      <c r="H23" s="106"/>
      <c r="I23" s="106">
        <v>0</v>
      </c>
      <c r="J23" s="107">
        <v>0</v>
      </c>
    </row>
    <row r="24" spans="1:10" ht="12.75">
      <c r="A24" s="62">
        <v>2470</v>
      </c>
      <c r="B24" s="68"/>
      <c r="C24" s="106"/>
      <c r="D24" s="106"/>
      <c r="E24" s="106"/>
      <c r="F24" s="106"/>
      <c r="G24" s="106"/>
      <c r="H24" s="106"/>
      <c r="I24" s="106">
        <v>0</v>
      </c>
      <c r="J24" s="107">
        <v>0</v>
      </c>
    </row>
    <row r="25" spans="1:10" ht="12.75">
      <c r="A25" s="62">
        <v>2475</v>
      </c>
      <c r="B25" s="68"/>
      <c r="C25" s="106"/>
      <c r="D25" s="106"/>
      <c r="E25" s="106"/>
      <c r="F25" s="106"/>
      <c r="G25" s="106"/>
      <c r="H25" s="106"/>
      <c r="I25" s="106">
        <v>0</v>
      </c>
      <c r="J25" s="107">
        <v>0</v>
      </c>
    </row>
    <row r="26" spans="1:10" ht="12.75">
      <c r="A26" s="62">
        <v>2480</v>
      </c>
      <c r="B26" s="68"/>
      <c r="C26" s="106"/>
      <c r="D26" s="106"/>
      <c r="E26" s="106"/>
      <c r="F26" s="106"/>
      <c r="G26" s="106"/>
      <c r="H26" s="106"/>
      <c r="I26" s="106">
        <v>0</v>
      </c>
      <c r="J26" s="107">
        <v>0</v>
      </c>
    </row>
    <row r="27" spans="1:10" ht="12.75">
      <c r="A27" s="62">
        <v>2485</v>
      </c>
      <c r="B27" s="68"/>
      <c r="C27" s="106"/>
      <c r="D27" s="106"/>
      <c r="E27" s="106"/>
      <c r="F27" s="106"/>
      <c r="G27" s="106"/>
      <c r="H27" s="106"/>
      <c r="I27" s="106">
        <v>0</v>
      </c>
      <c r="J27" s="107">
        <v>0</v>
      </c>
    </row>
    <row r="28" spans="1:10" ht="12.75">
      <c r="A28" s="62">
        <v>2490</v>
      </c>
      <c r="B28" s="68"/>
      <c r="C28" s="106"/>
      <c r="D28" s="106"/>
      <c r="E28" s="106">
        <v>73.5</v>
      </c>
      <c r="F28" s="106"/>
      <c r="G28" s="106"/>
      <c r="H28" s="106"/>
      <c r="I28" s="106">
        <v>0</v>
      </c>
      <c r="J28" s="107">
        <v>73.5</v>
      </c>
    </row>
    <row r="29" spans="1:10" ht="12.75">
      <c r="A29" s="62">
        <v>3200</v>
      </c>
      <c r="B29" s="68"/>
      <c r="C29" s="106"/>
      <c r="D29" s="106"/>
      <c r="E29" s="106"/>
      <c r="F29" s="106"/>
      <c r="G29" s="106"/>
      <c r="H29" s="106"/>
      <c r="I29" s="106">
        <v>0</v>
      </c>
      <c r="J29" s="107">
        <v>0</v>
      </c>
    </row>
    <row r="30" spans="1:10" ht="12.75">
      <c r="A30" s="62">
        <v>3300</v>
      </c>
      <c r="B30" s="68"/>
      <c r="C30" s="106"/>
      <c r="D30" s="106"/>
      <c r="E30" s="106"/>
      <c r="F30" s="106"/>
      <c r="G30" s="106"/>
      <c r="H30" s="106"/>
      <c r="I30" s="106">
        <v>0</v>
      </c>
      <c r="J30" s="107">
        <v>0</v>
      </c>
    </row>
    <row r="31" spans="1:10" ht="12.75">
      <c r="A31" s="62">
        <v>3400</v>
      </c>
      <c r="B31" s="68"/>
      <c r="C31" s="106"/>
      <c r="D31" s="106"/>
      <c r="E31" s="106"/>
      <c r="F31" s="106"/>
      <c r="G31" s="106"/>
      <c r="H31" s="106">
        <v>0.5</v>
      </c>
      <c r="I31" s="106"/>
      <c r="J31" s="107">
        <v>0.5</v>
      </c>
    </row>
    <row r="32" spans="1:10" ht="12.75">
      <c r="A32" s="62">
        <v>4100</v>
      </c>
      <c r="B32" s="68"/>
      <c r="C32" s="106"/>
      <c r="D32" s="106"/>
      <c r="E32" s="106"/>
      <c r="F32" s="106"/>
      <c r="G32" s="106"/>
      <c r="H32" s="106"/>
      <c r="I32" s="106">
        <v>0</v>
      </c>
      <c r="J32" s="107">
        <v>0</v>
      </c>
    </row>
    <row r="33" spans="1:10" ht="12.75">
      <c r="A33" s="62">
        <v>5100</v>
      </c>
      <c r="B33" s="68"/>
      <c r="C33" s="106"/>
      <c r="D33" s="106"/>
      <c r="E33" s="106"/>
      <c r="F33" s="106"/>
      <c r="G33" s="106"/>
      <c r="H33" s="106"/>
      <c r="I33" s="106">
        <v>0</v>
      </c>
      <c r="J33" s="107">
        <v>0</v>
      </c>
    </row>
    <row r="34" spans="1:10" ht="12.75">
      <c r="A34" s="62">
        <v>5200</v>
      </c>
      <c r="B34" s="68"/>
      <c r="C34" s="106"/>
      <c r="D34" s="106"/>
      <c r="E34" s="106"/>
      <c r="F34" s="106"/>
      <c r="G34" s="106"/>
      <c r="H34" s="106"/>
      <c r="I34" s="106">
        <v>0</v>
      </c>
      <c r="J34" s="107">
        <v>0</v>
      </c>
    </row>
    <row r="35" spans="1:10" ht="12.75">
      <c r="A35" s="62">
        <v>5300</v>
      </c>
      <c r="B35" s="68"/>
      <c r="C35" s="106"/>
      <c r="D35" s="106"/>
      <c r="E35" s="106"/>
      <c r="F35" s="106"/>
      <c r="G35" s="106"/>
      <c r="H35" s="106"/>
      <c r="I35" s="106">
        <v>0</v>
      </c>
      <c r="J35" s="107">
        <v>0</v>
      </c>
    </row>
    <row r="36" spans="1:10" ht="12.75">
      <c r="A36" s="62">
        <v>5400</v>
      </c>
      <c r="B36" s="68"/>
      <c r="C36" s="106"/>
      <c r="D36" s="106"/>
      <c r="E36" s="106"/>
      <c r="F36" s="106"/>
      <c r="G36" s="106"/>
      <c r="H36" s="106"/>
      <c r="I36" s="106">
        <v>0</v>
      </c>
      <c r="J36" s="107">
        <v>0</v>
      </c>
    </row>
    <row r="37" spans="1:10" ht="12.75">
      <c r="A37" s="62">
        <v>5500</v>
      </c>
      <c r="B37" s="68"/>
      <c r="C37" s="106"/>
      <c r="D37" s="106"/>
      <c r="E37" s="106"/>
      <c r="F37" s="106"/>
      <c r="G37" s="106"/>
      <c r="H37" s="106"/>
      <c r="I37" s="106">
        <v>0</v>
      </c>
      <c r="J37" s="107">
        <v>0</v>
      </c>
    </row>
    <row r="38" spans="1:10" ht="12.75">
      <c r="A38" s="62">
        <v>5501</v>
      </c>
      <c r="B38" s="68"/>
      <c r="C38" s="106"/>
      <c r="D38" s="106"/>
      <c r="E38" s="106"/>
      <c r="F38" s="106"/>
      <c r="G38" s="106"/>
      <c r="H38" s="106"/>
      <c r="I38" s="106">
        <v>0</v>
      </c>
      <c r="J38" s="107">
        <v>0</v>
      </c>
    </row>
    <row r="39" spans="1:10" ht="12.75">
      <c r="A39" s="62">
        <v>6100</v>
      </c>
      <c r="B39" s="68">
        <v>1.25</v>
      </c>
      <c r="C39" s="106"/>
      <c r="D39" s="106"/>
      <c r="E39" s="106"/>
      <c r="F39" s="106"/>
      <c r="G39" s="106">
        <v>0</v>
      </c>
      <c r="H39" s="106">
        <v>87.5</v>
      </c>
      <c r="I39" s="106"/>
      <c r="J39" s="107">
        <v>88.75</v>
      </c>
    </row>
    <row r="40" spans="1:10" ht="12.75">
      <c r="A40" s="62">
        <v>7100</v>
      </c>
      <c r="B40" s="68">
        <v>37.5</v>
      </c>
      <c r="C40" s="106"/>
      <c r="D40" s="106"/>
      <c r="E40" s="106"/>
      <c r="F40" s="106"/>
      <c r="G40" s="106"/>
      <c r="H40" s="106"/>
      <c r="I40" s="106">
        <v>0</v>
      </c>
      <c r="J40" s="107">
        <v>37.5</v>
      </c>
    </row>
    <row r="41" spans="1:10" ht="12.75">
      <c r="A41" s="62">
        <v>7200</v>
      </c>
      <c r="B41" s="68"/>
      <c r="C41" s="106">
        <v>26.75</v>
      </c>
      <c r="D41" s="106"/>
      <c r="E41" s="106"/>
      <c r="F41" s="106"/>
      <c r="G41" s="106"/>
      <c r="H41" s="106"/>
      <c r="I41" s="106">
        <v>0</v>
      </c>
      <c r="J41" s="107">
        <v>26.75</v>
      </c>
    </row>
    <row r="42" spans="1:10" ht="12.75">
      <c r="A42" s="62">
        <v>7300</v>
      </c>
      <c r="B42" s="68"/>
      <c r="C42" s="106">
        <v>18.75</v>
      </c>
      <c r="D42" s="106"/>
      <c r="E42" s="106"/>
      <c r="F42" s="106"/>
      <c r="G42" s="106"/>
      <c r="H42" s="106"/>
      <c r="I42" s="106"/>
      <c r="J42" s="107">
        <v>18.75</v>
      </c>
    </row>
    <row r="43" spans="1:10" ht="12.75">
      <c r="A43" s="62">
        <v>7400</v>
      </c>
      <c r="B43" s="68"/>
      <c r="C43" s="106"/>
      <c r="D43" s="106"/>
      <c r="E43" s="106"/>
      <c r="F43" s="106">
        <v>21</v>
      </c>
      <c r="G43" s="106"/>
      <c r="H43" s="106"/>
      <c r="I43" s="106">
        <v>0</v>
      </c>
      <c r="J43" s="107">
        <v>21</v>
      </c>
    </row>
    <row r="44" spans="1:10" ht="12.75">
      <c r="A44" s="62">
        <v>7700</v>
      </c>
      <c r="B44" s="68"/>
      <c r="C44" s="106"/>
      <c r="D44" s="106"/>
      <c r="E44" s="106"/>
      <c r="F44" s="106"/>
      <c r="G44" s="106">
        <v>78</v>
      </c>
      <c r="H44" s="106"/>
      <c r="I44" s="106"/>
      <c r="J44" s="107">
        <v>78</v>
      </c>
    </row>
    <row r="45" spans="1:10" ht="12.75">
      <c r="A45" s="62">
        <v>7710</v>
      </c>
      <c r="B45" s="68"/>
      <c r="C45" s="106"/>
      <c r="D45" s="106">
        <v>51.6</v>
      </c>
      <c r="E45" s="106"/>
      <c r="F45" s="106"/>
      <c r="G45" s="106"/>
      <c r="H45" s="106"/>
      <c r="I45" s="106"/>
      <c r="J45" s="107">
        <v>51.6</v>
      </c>
    </row>
    <row r="46" spans="1:10" ht="12.75">
      <c r="A46" s="62">
        <v>7900</v>
      </c>
      <c r="B46" s="68"/>
      <c r="C46" s="106"/>
      <c r="D46" s="106"/>
      <c r="E46" s="106"/>
      <c r="F46" s="106"/>
      <c r="G46" s="106"/>
      <c r="H46" s="106"/>
      <c r="I46" s="106">
        <v>0</v>
      </c>
      <c r="J46" s="107">
        <v>0</v>
      </c>
    </row>
    <row r="47" spans="1:10" ht="12.75">
      <c r="A47" s="62">
        <v>8200</v>
      </c>
      <c r="B47" s="68"/>
      <c r="C47" s="106"/>
      <c r="D47" s="106"/>
      <c r="E47" s="106"/>
      <c r="F47" s="106"/>
      <c r="G47" s="106">
        <v>502</v>
      </c>
      <c r="H47" s="106">
        <v>34</v>
      </c>
      <c r="I47" s="106">
        <v>0</v>
      </c>
      <c r="J47" s="107">
        <v>536</v>
      </c>
    </row>
    <row r="48" spans="1:10" ht="12.75">
      <c r="A48" s="62">
        <v>8250</v>
      </c>
      <c r="B48" s="68"/>
      <c r="C48" s="106"/>
      <c r="D48" s="106"/>
      <c r="E48" s="106"/>
      <c r="F48" s="106"/>
      <c r="G48" s="106"/>
      <c r="H48" s="106">
        <v>60.55</v>
      </c>
      <c r="I48" s="106"/>
      <c r="J48" s="107">
        <v>60.55</v>
      </c>
    </row>
    <row r="49" spans="1:10" ht="12.75">
      <c r="A49" s="63" t="s">
        <v>358</v>
      </c>
      <c r="B49" s="70">
        <v>190.75</v>
      </c>
      <c r="C49" s="97">
        <v>45.5</v>
      </c>
      <c r="D49" s="97">
        <v>51.6</v>
      </c>
      <c r="E49" s="97">
        <v>73.5</v>
      </c>
      <c r="F49" s="97">
        <v>21</v>
      </c>
      <c r="G49" s="97">
        <v>1288.75</v>
      </c>
      <c r="H49" s="97">
        <v>182.55</v>
      </c>
      <c r="I49" s="97">
        <v>0</v>
      </c>
      <c r="J49" s="98">
        <v>1853.6499999999999</v>
      </c>
    </row>
    <row r="52" spans="2:9" ht="12.75">
      <c r="B52">
        <v>190.75</v>
      </c>
      <c r="C52">
        <v>45.5</v>
      </c>
      <c r="D52">
        <v>51.6</v>
      </c>
      <c r="E52">
        <v>73.5</v>
      </c>
      <c r="F52">
        <v>21</v>
      </c>
      <c r="G52">
        <v>1288.75</v>
      </c>
      <c r="H52">
        <v>182.55</v>
      </c>
      <c r="I52">
        <f>SUM(B52:H52)</f>
        <v>1853.6499999999999</v>
      </c>
    </row>
    <row r="54" spans="2:6" ht="12.75">
      <c r="B54" s="178" t="s">
        <v>414</v>
      </c>
      <c r="C54" s="178" t="s">
        <v>415</v>
      </c>
      <c r="D54" s="178" t="s">
        <v>416</v>
      </c>
      <c r="E54" s="178" t="s">
        <v>379</v>
      </c>
      <c r="F54" s="178" t="s">
        <v>380</v>
      </c>
    </row>
    <row r="55" spans="2:9" ht="12.75">
      <c r="B55" s="179">
        <v>0</v>
      </c>
      <c r="C55" s="179">
        <f>+B52+(C52/2)+(D52/4)</f>
        <v>226.4</v>
      </c>
      <c r="D55" s="179">
        <f>(+C52/2)+(D52/4)+(E52)+(F52/3)</f>
        <v>116.15</v>
      </c>
      <c r="E55" s="179">
        <f>(+D52/4)+(F52/3)+G52</f>
        <v>1308.65</v>
      </c>
      <c r="F55" s="179">
        <f>(+D52/4)+(F52/3)+H52</f>
        <v>202.45000000000002</v>
      </c>
      <c r="H55">
        <f>SUM(B55:F55)</f>
        <v>1853.65</v>
      </c>
      <c r="I55">
        <f>+I52-H55</f>
        <v>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3:C49"/>
  <sheetViews>
    <sheetView zoomScalePageLayoutView="0" workbookViewId="0" topLeftCell="A1">
      <selection activeCell="D50" sqref="A1:D50"/>
    </sheetView>
  </sheetViews>
  <sheetFormatPr defaultColWidth="9.140625" defaultRowHeight="12.75"/>
  <cols>
    <col min="1" max="1" width="13.421875" style="0" bestFit="1" customWidth="1"/>
    <col min="2" max="2" width="21.140625" style="0" customWidth="1"/>
    <col min="3" max="3" width="15.00390625" style="0" customWidth="1"/>
  </cols>
  <sheetData>
    <row r="3" spans="1:3" ht="12.75">
      <c r="A3" s="60"/>
      <c r="B3" s="61" t="s">
        <v>360</v>
      </c>
      <c r="C3" s="64"/>
    </row>
    <row r="4" spans="1:3" ht="12.75">
      <c r="A4" s="61" t="s">
        <v>13</v>
      </c>
      <c r="B4" s="60" t="s">
        <v>361</v>
      </c>
      <c r="C4" s="65" t="s">
        <v>359</v>
      </c>
    </row>
    <row r="5" spans="1:3" ht="12.75">
      <c r="A5" s="60">
        <v>1000</v>
      </c>
      <c r="B5" s="66">
        <v>80</v>
      </c>
      <c r="C5" s="67">
        <v>26</v>
      </c>
    </row>
    <row r="6" spans="1:3" ht="12.75">
      <c r="A6" s="62">
        <v>1001</v>
      </c>
      <c r="B6" s="68">
        <v>496</v>
      </c>
      <c r="C6" s="69">
        <v>145</v>
      </c>
    </row>
    <row r="7" spans="1:3" ht="12.75">
      <c r="A7" s="62">
        <v>1002</v>
      </c>
      <c r="B7" s="68">
        <v>20</v>
      </c>
      <c r="C7" s="69">
        <v>12</v>
      </c>
    </row>
    <row r="8" spans="1:3" ht="12.75">
      <c r="A8" s="62">
        <v>1200</v>
      </c>
      <c r="B8" s="68">
        <v>60</v>
      </c>
      <c r="C8" s="69">
        <v>15</v>
      </c>
    </row>
    <row r="9" spans="1:3" ht="12.75">
      <c r="A9" s="62">
        <v>1300</v>
      </c>
      <c r="B9" s="68">
        <v>0</v>
      </c>
      <c r="C9" s="69">
        <v>0</v>
      </c>
    </row>
    <row r="10" spans="1:3" ht="12.75">
      <c r="A10" s="62">
        <v>1301</v>
      </c>
      <c r="B10" s="68">
        <v>100</v>
      </c>
      <c r="C10" s="69">
        <v>25</v>
      </c>
    </row>
    <row r="11" spans="1:3" ht="12.75">
      <c r="A11" s="62">
        <v>1302</v>
      </c>
      <c r="B11" s="68">
        <v>0</v>
      </c>
      <c r="C11" s="69">
        <v>0</v>
      </c>
    </row>
    <row r="12" spans="1:3" ht="12.75">
      <c r="A12" s="62">
        <v>1303</v>
      </c>
      <c r="B12" s="68">
        <v>130</v>
      </c>
      <c r="C12" s="69">
        <v>26.5</v>
      </c>
    </row>
    <row r="13" spans="1:3" ht="12.75">
      <c r="A13" s="62">
        <v>1304</v>
      </c>
      <c r="B13" s="68">
        <v>430</v>
      </c>
      <c r="C13" s="69">
        <v>107.5</v>
      </c>
    </row>
    <row r="14" spans="1:3" ht="12.75">
      <c r="A14" s="62">
        <v>1305</v>
      </c>
      <c r="B14" s="68">
        <v>1725</v>
      </c>
      <c r="C14" s="69">
        <v>431.25</v>
      </c>
    </row>
    <row r="15" spans="1:3" ht="12.75">
      <c r="A15" s="62">
        <v>1306</v>
      </c>
      <c r="B15" s="68">
        <v>100</v>
      </c>
      <c r="C15" s="69">
        <v>25</v>
      </c>
    </row>
    <row r="16" spans="1:3" ht="12.75">
      <c r="A16" s="62">
        <v>1307</v>
      </c>
      <c r="B16" s="68">
        <v>0</v>
      </c>
      <c r="C16" s="69">
        <v>0</v>
      </c>
    </row>
    <row r="17" spans="1:3" ht="12.75">
      <c r="A17" s="62">
        <v>2300</v>
      </c>
      <c r="B17" s="68">
        <v>125</v>
      </c>
      <c r="C17" s="69">
        <v>47.5</v>
      </c>
    </row>
    <row r="18" spans="1:3" ht="12.75">
      <c r="A18" s="62">
        <v>2420</v>
      </c>
      <c r="B18" s="68">
        <v>0</v>
      </c>
      <c r="C18" s="69">
        <v>0</v>
      </c>
    </row>
    <row r="19" spans="1:3" ht="12.75">
      <c r="A19" s="62">
        <v>2425</v>
      </c>
      <c r="B19" s="68">
        <v>0</v>
      </c>
      <c r="C19" s="69">
        <v>0</v>
      </c>
    </row>
    <row r="20" spans="1:3" ht="12.75">
      <c r="A20" s="62">
        <v>2430</v>
      </c>
      <c r="B20" s="68">
        <v>0</v>
      </c>
      <c r="C20" s="69">
        <v>0</v>
      </c>
    </row>
    <row r="21" spans="1:3" ht="12.75">
      <c r="A21" s="62">
        <v>2440</v>
      </c>
      <c r="B21" s="68">
        <v>0</v>
      </c>
      <c r="C21" s="69">
        <v>0</v>
      </c>
    </row>
    <row r="22" spans="1:3" ht="12.75">
      <c r="A22" s="62">
        <v>2450</v>
      </c>
      <c r="B22" s="68">
        <v>0</v>
      </c>
      <c r="C22" s="69">
        <v>0</v>
      </c>
    </row>
    <row r="23" spans="1:3" ht="12.75">
      <c r="A23" s="62">
        <v>2460</v>
      </c>
      <c r="B23" s="68">
        <v>0</v>
      </c>
      <c r="C23" s="69">
        <v>0</v>
      </c>
    </row>
    <row r="24" spans="1:3" ht="12.75">
      <c r="A24" s="62">
        <v>2470</v>
      </c>
      <c r="B24" s="68">
        <v>0</v>
      </c>
      <c r="C24" s="69">
        <v>0</v>
      </c>
    </row>
    <row r="25" spans="1:3" ht="12.75">
      <c r="A25" s="62">
        <v>2475</v>
      </c>
      <c r="B25" s="68">
        <v>0</v>
      </c>
      <c r="C25" s="69">
        <v>0</v>
      </c>
    </row>
    <row r="26" spans="1:3" ht="12.75">
      <c r="A26" s="62">
        <v>2480</v>
      </c>
      <c r="B26" s="68">
        <v>0</v>
      </c>
      <c r="C26" s="69">
        <v>0</v>
      </c>
    </row>
    <row r="27" spans="1:3" ht="12.75">
      <c r="A27" s="62">
        <v>2485</v>
      </c>
      <c r="B27" s="68">
        <v>0</v>
      </c>
      <c r="C27" s="69">
        <v>0</v>
      </c>
    </row>
    <row r="28" spans="1:3" ht="12.75">
      <c r="A28" s="62">
        <v>2490</v>
      </c>
      <c r="B28" s="68">
        <v>294</v>
      </c>
      <c r="C28" s="69">
        <v>73.5</v>
      </c>
    </row>
    <row r="29" spans="1:3" ht="12.75">
      <c r="A29" s="62">
        <v>3200</v>
      </c>
      <c r="B29" s="68">
        <v>0</v>
      </c>
      <c r="C29" s="69">
        <v>0</v>
      </c>
    </row>
    <row r="30" spans="1:3" ht="12.75">
      <c r="A30" s="62">
        <v>3300</v>
      </c>
      <c r="B30" s="68">
        <v>0</v>
      </c>
      <c r="C30" s="69">
        <v>0</v>
      </c>
    </row>
    <row r="31" spans="1:3" ht="12.75">
      <c r="A31" s="62">
        <v>3400</v>
      </c>
      <c r="B31" s="68">
        <v>10</v>
      </c>
      <c r="C31" s="69">
        <v>0.5</v>
      </c>
    </row>
    <row r="32" spans="1:3" ht="12.75">
      <c r="A32" s="62">
        <v>4100</v>
      </c>
      <c r="B32" s="68">
        <v>0</v>
      </c>
      <c r="C32" s="69">
        <v>0</v>
      </c>
    </row>
    <row r="33" spans="1:3" ht="12.75">
      <c r="A33" s="62">
        <v>5100</v>
      </c>
      <c r="B33" s="68">
        <v>0</v>
      </c>
      <c r="C33" s="69">
        <v>0</v>
      </c>
    </row>
    <row r="34" spans="1:3" ht="12.75">
      <c r="A34" s="62">
        <v>5200</v>
      </c>
      <c r="B34" s="68">
        <v>0</v>
      </c>
      <c r="C34" s="69">
        <v>0</v>
      </c>
    </row>
    <row r="35" spans="1:3" ht="12.75">
      <c r="A35" s="62">
        <v>5300</v>
      </c>
      <c r="B35" s="68">
        <v>0</v>
      </c>
      <c r="C35" s="69">
        <v>0</v>
      </c>
    </row>
    <row r="36" spans="1:3" ht="12.75">
      <c r="A36" s="62">
        <v>5400</v>
      </c>
      <c r="B36" s="68">
        <v>0</v>
      </c>
      <c r="C36" s="69">
        <v>0</v>
      </c>
    </row>
    <row r="37" spans="1:3" ht="12.75">
      <c r="A37" s="62">
        <v>5500</v>
      </c>
      <c r="B37" s="68">
        <v>0</v>
      </c>
      <c r="C37" s="69">
        <v>0</v>
      </c>
    </row>
    <row r="38" spans="1:3" ht="12.75">
      <c r="A38" s="62">
        <v>5501</v>
      </c>
      <c r="B38" s="68"/>
      <c r="C38" s="69">
        <v>0</v>
      </c>
    </row>
    <row r="39" spans="1:3" ht="12.75">
      <c r="A39" s="62">
        <v>6100</v>
      </c>
      <c r="B39" s="68">
        <v>375</v>
      </c>
      <c r="C39" s="69">
        <v>88.75</v>
      </c>
    </row>
    <row r="40" spans="1:3" ht="12.75">
      <c r="A40" s="62">
        <v>7100</v>
      </c>
      <c r="B40" s="68">
        <v>150</v>
      </c>
      <c r="C40" s="69">
        <v>37.5</v>
      </c>
    </row>
    <row r="41" spans="1:3" ht="12.75">
      <c r="A41" s="62">
        <v>7200</v>
      </c>
      <c r="B41" s="68">
        <v>107</v>
      </c>
      <c r="C41" s="69">
        <v>26.75</v>
      </c>
    </row>
    <row r="42" spans="1:3" ht="12.75">
      <c r="A42" s="62">
        <v>7300</v>
      </c>
      <c r="B42" s="68">
        <v>75</v>
      </c>
      <c r="C42" s="69">
        <v>18.75</v>
      </c>
    </row>
    <row r="43" spans="1:3" ht="12.75">
      <c r="A43" s="62">
        <v>7400</v>
      </c>
      <c r="B43" s="68">
        <v>35</v>
      </c>
      <c r="C43" s="69">
        <v>21</v>
      </c>
    </row>
    <row r="44" spans="1:3" ht="12.75">
      <c r="A44" s="62">
        <v>7700</v>
      </c>
      <c r="B44" s="68">
        <v>130</v>
      </c>
      <c r="C44" s="69">
        <v>78</v>
      </c>
    </row>
    <row r="45" spans="1:3" ht="12.75">
      <c r="A45" s="62">
        <v>7710</v>
      </c>
      <c r="B45" s="68">
        <v>86</v>
      </c>
      <c r="C45" s="69">
        <v>51.6</v>
      </c>
    </row>
    <row r="46" spans="1:3" ht="12.75">
      <c r="A46" s="62">
        <v>7900</v>
      </c>
      <c r="B46" s="68">
        <v>0</v>
      </c>
      <c r="C46" s="69">
        <v>0</v>
      </c>
    </row>
    <row r="47" spans="1:3" ht="12.75">
      <c r="A47" s="62">
        <v>8200</v>
      </c>
      <c r="B47" s="68">
        <v>1120</v>
      </c>
      <c r="C47" s="69">
        <v>786</v>
      </c>
    </row>
    <row r="48" spans="1:3" ht="12.75">
      <c r="A48" s="62">
        <v>8250</v>
      </c>
      <c r="B48" s="68">
        <v>287</v>
      </c>
      <c r="C48" s="69">
        <v>60.55</v>
      </c>
    </row>
    <row r="49" spans="1:3" ht="12.75">
      <c r="A49" s="63" t="s">
        <v>358</v>
      </c>
      <c r="B49" s="70">
        <v>5935</v>
      </c>
      <c r="C49" s="71">
        <v>2103.65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3:X77"/>
  <sheetViews>
    <sheetView zoomScalePageLayoutView="0" workbookViewId="0" topLeftCell="A1">
      <selection activeCell="A4" sqref="A4:IV4"/>
    </sheetView>
  </sheetViews>
  <sheetFormatPr defaultColWidth="8.28125" defaultRowHeight="12.75"/>
  <sheetData>
    <row r="3" spans="1:24" ht="12.75">
      <c r="A3" s="61" t="s">
        <v>361</v>
      </c>
      <c r="B3" s="61" t="s">
        <v>3</v>
      </c>
      <c r="C3" s="94"/>
      <c r="D3" s="94"/>
      <c r="E3" s="94"/>
      <c r="F3" s="94"/>
      <c r="G3" s="94"/>
      <c r="H3" s="94"/>
      <c r="I3" s="94"/>
      <c r="J3" s="94"/>
      <c r="K3" s="94"/>
      <c r="L3" s="94"/>
      <c r="M3" s="94"/>
      <c r="N3" s="94"/>
      <c r="O3" s="94"/>
      <c r="P3" s="94"/>
      <c r="Q3" s="94"/>
      <c r="R3" s="94"/>
      <c r="S3" s="94"/>
      <c r="T3" s="94"/>
      <c r="U3" s="94"/>
      <c r="V3" s="94"/>
      <c r="W3" s="94"/>
      <c r="X3" s="64"/>
    </row>
    <row r="4" spans="1:24" s="184" customFormat="1" ht="76.5">
      <c r="A4" s="180" t="s">
        <v>1</v>
      </c>
      <c r="B4" s="181" t="s">
        <v>257</v>
      </c>
      <c r="C4" s="182" t="s">
        <v>413</v>
      </c>
      <c r="D4" s="182" t="s">
        <v>409</v>
      </c>
      <c r="E4" s="182" t="s">
        <v>412</v>
      </c>
      <c r="F4" s="182" t="s">
        <v>403</v>
      </c>
      <c r="G4" s="182" t="s">
        <v>379</v>
      </c>
      <c r="H4" s="182" t="s">
        <v>404</v>
      </c>
      <c r="I4" s="182" t="s">
        <v>405</v>
      </c>
      <c r="J4" s="182" t="s">
        <v>400</v>
      </c>
      <c r="K4" s="182" t="s">
        <v>401</v>
      </c>
      <c r="L4" s="182" t="s">
        <v>410</v>
      </c>
      <c r="M4" s="182" t="s">
        <v>402</v>
      </c>
      <c r="N4" s="182" t="s">
        <v>406</v>
      </c>
      <c r="O4" s="182" t="s">
        <v>407</v>
      </c>
      <c r="P4" s="182" t="s">
        <v>380</v>
      </c>
      <c r="Q4" s="182" t="s">
        <v>408</v>
      </c>
      <c r="R4" s="182" t="s">
        <v>411</v>
      </c>
      <c r="S4" s="182" t="s">
        <v>226</v>
      </c>
      <c r="T4" s="182" t="s">
        <v>232</v>
      </c>
      <c r="U4" s="182" t="s">
        <v>223</v>
      </c>
      <c r="V4" s="182" t="s">
        <v>231</v>
      </c>
      <c r="W4" s="182" t="s">
        <v>399</v>
      </c>
      <c r="X4" s="183" t="s">
        <v>358</v>
      </c>
    </row>
    <row r="5" spans="1:24" ht="12.75">
      <c r="A5" s="60" t="s">
        <v>152</v>
      </c>
      <c r="B5" s="66"/>
      <c r="C5" s="104"/>
      <c r="D5" s="104"/>
      <c r="E5" s="104"/>
      <c r="F5" s="104"/>
      <c r="G5" s="104"/>
      <c r="H5" s="104"/>
      <c r="I5" s="104"/>
      <c r="J5" s="104"/>
      <c r="K5" s="104"/>
      <c r="L5" s="104"/>
      <c r="M5" s="104"/>
      <c r="N5" s="104"/>
      <c r="O5" s="104"/>
      <c r="P5" s="104"/>
      <c r="Q5" s="104"/>
      <c r="R5" s="104">
        <v>182</v>
      </c>
      <c r="S5" s="104"/>
      <c r="T5" s="104"/>
      <c r="U5" s="104"/>
      <c r="V5" s="104"/>
      <c r="W5" s="104"/>
      <c r="X5" s="105">
        <v>182</v>
      </c>
    </row>
    <row r="6" spans="1:24" ht="12.75">
      <c r="A6" s="62" t="s">
        <v>88</v>
      </c>
      <c r="B6" s="68"/>
      <c r="C6" s="106"/>
      <c r="D6" s="106"/>
      <c r="E6" s="106"/>
      <c r="F6" s="106"/>
      <c r="G6" s="106"/>
      <c r="H6" s="106">
        <v>50</v>
      </c>
      <c r="I6" s="106"/>
      <c r="J6" s="106"/>
      <c r="K6" s="106"/>
      <c r="L6" s="106"/>
      <c r="M6" s="106"/>
      <c r="N6" s="106"/>
      <c r="O6" s="106"/>
      <c r="P6" s="106"/>
      <c r="Q6" s="106"/>
      <c r="R6" s="106"/>
      <c r="S6" s="106"/>
      <c r="T6" s="106"/>
      <c r="U6" s="106"/>
      <c r="V6" s="106"/>
      <c r="W6" s="106"/>
      <c r="X6" s="107">
        <v>50</v>
      </c>
    </row>
    <row r="7" spans="1:24" ht="12.75">
      <c r="A7" s="62" t="s">
        <v>171</v>
      </c>
      <c r="B7" s="68"/>
      <c r="C7" s="106">
        <v>60</v>
      </c>
      <c r="D7" s="106"/>
      <c r="E7" s="106"/>
      <c r="F7" s="106"/>
      <c r="G7" s="106"/>
      <c r="H7" s="106"/>
      <c r="I7" s="106"/>
      <c r="J7" s="106"/>
      <c r="K7" s="106"/>
      <c r="L7" s="106"/>
      <c r="M7" s="106"/>
      <c r="N7" s="106"/>
      <c r="O7" s="106"/>
      <c r="P7" s="106"/>
      <c r="Q7" s="106"/>
      <c r="R7" s="106"/>
      <c r="S7" s="106"/>
      <c r="T7" s="106"/>
      <c r="U7" s="106"/>
      <c r="V7" s="106"/>
      <c r="W7" s="106"/>
      <c r="X7" s="107">
        <v>60</v>
      </c>
    </row>
    <row r="8" spans="1:24" ht="12.75">
      <c r="A8" s="62" t="s">
        <v>134</v>
      </c>
      <c r="B8" s="68"/>
      <c r="C8" s="106">
        <v>40</v>
      </c>
      <c r="D8" s="106"/>
      <c r="E8" s="106"/>
      <c r="F8" s="106"/>
      <c r="G8" s="106"/>
      <c r="H8" s="106"/>
      <c r="I8" s="106"/>
      <c r="J8" s="106"/>
      <c r="K8" s="106"/>
      <c r="L8" s="106"/>
      <c r="M8" s="106"/>
      <c r="N8" s="106"/>
      <c r="O8" s="106"/>
      <c r="P8" s="106"/>
      <c r="Q8" s="106"/>
      <c r="R8" s="106"/>
      <c r="S8" s="106"/>
      <c r="T8" s="106"/>
      <c r="U8" s="106"/>
      <c r="V8" s="106"/>
      <c r="W8" s="106"/>
      <c r="X8" s="107">
        <v>40</v>
      </c>
    </row>
    <row r="9" spans="1:24" ht="12.75">
      <c r="A9" s="62" t="s">
        <v>132</v>
      </c>
      <c r="B9" s="68"/>
      <c r="C9" s="106">
        <v>40</v>
      </c>
      <c r="D9" s="106"/>
      <c r="E9" s="106"/>
      <c r="F9" s="106"/>
      <c r="G9" s="106"/>
      <c r="H9" s="106"/>
      <c r="I9" s="106"/>
      <c r="J9" s="106"/>
      <c r="K9" s="106"/>
      <c r="L9" s="106"/>
      <c r="M9" s="106"/>
      <c r="N9" s="106"/>
      <c r="O9" s="106"/>
      <c r="P9" s="106"/>
      <c r="Q9" s="106"/>
      <c r="R9" s="106"/>
      <c r="S9" s="106"/>
      <c r="T9" s="106"/>
      <c r="U9" s="106"/>
      <c r="V9" s="106"/>
      <c r="W9" s="106"/>
      <c r="X9" s="107">
        <v>40</v>
      </c>
    </row>
    <row r="10" spans="1:24" ht="12.75">
      <c r="A10" s="62" t="s">
        <v>304</v>
      </c>
      <c r="B10" s="68"/>
      <c r="C10" s="106">
        <v>0</v>
      </c>
      <c r="D10" s="106"/>
      <c r="E10" s="106"/>
      <c r="F10" s="106"/>
      <c r="G10" s="106"/>
      <c r="H10" s="106"/>
      <c r="I10" s="106"/>
      <c r="J10" s="106"/>
      <c r="K10" s="106"/>
      <c r="L10" s="106"/>
      <c r="M10" s="106"/>
      <c r="N10" s="106"/>
      <c r="O10" s="106"/>
      <c r="P10" s="106"/>
      <c r="Q10" s="106"/>
      <c r="R10" s="106"/>
      <c r="S10" s="106"/>
      <c r="T10" s="106"/>
      <c r="U10" s="106"/>
      <c r="V10" s="106"/>
      <c r="W10" s="106"/>
      <c r="X10" s="107">
        <v>0</v>
      </c>
    </row>
    <row r="11" spans="1:24" ht="12.75">
      <c r="A11" s="62" t="s">
        <v>42</v>
      </c>
      <c r="B11" s="68"/>
      <c r="C11" s="106"/>
      <c r="D11" s="106"/>
      <c r="E11" s="106"/>
      <c r="F11" s="106"/>
      <c r="G11" s="106"/>
      <c r="H11" s="106"/>
      <c r="I11" s="106"/>
      <c r="J11" s="106"/>
      <c r="K11" s="106"/>
      <c r="L11" s="106"/>
      <c r="M11" s="106"/>
      <c r="N11" s="106"/>
      <c r="O11" s="106"/>
      <c r="P11" s="106"/>
      <c r="Q11" s="106"/>
      <c r="R11" s="106"/>
      <c r="S11" s="106"/>
      <c r="T11" s="106"/>
      <c r="U11" s="106"/>
      <c r="V11" s="106"/>
      <c r="W11" s="106">
        <v>0</v>
      </c>
      <c r="X11" s="107">
        <v>0</v>
      </c>
    </row>
    <row r="12" spans="1:24" ht="12.75">
      <c r="A12" s="62" t="s">
        <v>31</v>
      </c>
      <c r="B12" s="68"/>
      <c r="C12" s="106">
        <v>0</v>
      </c>
      <c r="D12" s="106"/>
      <c r="E12" s="106"/>
      <c r="F12" s="106"/>
      <c r="G12" s="106"/>
      <c r="H12" s="106"/>
      <c r="I12" s="106"/>
      <c r="J12" s="106"/>
      <c r="K12" s="106"/>
      <c r="L12" s="106"/>
      <c r="M12" s="106"/>
      <c r="N12" s="106"/>
      <c r="O12" s="106"/>
      <c r="P12" s="106"/>
      <c r="Q12" s="106"/>
      <c r="R12" s="106"/>
      <c r="S12" s="106"/>
      <c r="T12" s="106"/>
      <c r="U12" s="106"/>
      <c r="V12" s="106"/>
      <c r="W12" s="106"/>
      <c r="X12" s="107">
        <v>0</v>
      </c>
    </row>
    <row r="13" spans="1:24" ht="12.75">
      <c r="A13" s="62" t="s">
        <v>36</v>
      </c>
      <c r="B13" s="68"/>
      <c r="C13" s="106">
        <v>0</v>
      </c>
      <c r="D13" s="106"/>
      <c r="E13" s="106"/>
      <c r="F13" s="106"/>
      <c r="G13" s="106"/>
      <c r="H13" s="106"/>
      <c r="I13" s="106"/>
      <c r="J13" s="106"/>
      <c r="K13" s="106"/>
      <c r="L13" s="106"/>
      <c r="M13" s="106"/>
      <c r="N13" s="106"/>
      <c r="O13" s="106"/>
      <c r="P13" s="106"/>
      <c r="Q13" s="106"/>
      <c r="R13" s="106"/>
      <c r="S13" s="106"/>
      <c r="T13" s="106"/>
      <c r="U13" s="106"/>
      <c r="V13" s="106"/>
      <c r="W13" s="106"/>
      <c r="X13" s="107">
        <v>0</v>
      </c>
    </row>
    <row r="14" spans="1:24" ht="12.75">
      <c r="A14" s="62" t="s">
        <v>90</v>
      </c>
      <c r="B14" s="68"/>
      <c r="C14" s="106"/>
      <c r="D14" s="106"/>
      <c r="E14" s="106"/>
      <c r="F14" s="106"/>
      <c r="G14" s="106"/>
      <c r="H14" s="106">
        <v>50</v>
      </c>
      <c r="I14" s="106"/>
      <c r="J14" s="106"/>
      <c r="K14" s="106"/>
      <c r="L14" s="106"/>
      <c r="M14" s="106"/>
      <c r="N14" s="106"/>
      <c r="O14" s="106"/>
      <c r="P14" s="106"/>
      <c r="Q14" s="106"/>
      <c r="R14" s="106"/>
      <c r="S14" s="106"/>
      <c r="T14" s="106"/>
      <c r="U14" s="106"/>
      <c r="V14" s="106"/>
      <c r="W14" s="106"/>
      <c r="X14" s="107">
        <v>50</v>
      </c>
    </row>
    <row r="15" spans="1:24" ht="12.75">
      <c r="A15" s="62" t="s">
        <v>111</v>
      </c>
      <c r="B15" s="68"/>
      <c r="C15" s="106"/>
      <c r="D15" s="106"/>
      <c r="E15" s="106"/>
      <c r="F15" s="106"/>
      <c r="G15" s="106"/>
      <c r="H15" s="106"/>
      <c r="I15" s="106"/>
      <c r="J15" s="106"/>
      <c r="K15" s="106"/>
      <c r="L15" s="106"/>
      <c r="M15" s="106"/>
      <c r="N15" s="106">
        <v>50</v>
      </c>
      <c r="O15" s="106"/>
      <c r="P15" s="106"/>
      <c r="Q15" s="106"/>
      <c r="R15" s="106"/>
      <c r="S15" s="106"/>
      <c r="T15" s="106"/>
      <c r="U15" s="106"/>
      <c r="V15" s="106"/>
      <c r="W15" s="106"/>
      <c r="X15" s="107">
        <v>50</v>
      </c>
    </row>
    <row r="16" spans="1:24" ht="12.75">
      <c r="A16" s="62" t="s">
        <v>114</v>
      </c>
      <c r="B16" s="68"/>
      <c r="C16" s="106"/>
      <c r="D16" s="106"/>
      <c r="E16" s="106"/>
      <c r="F16" s="106"/>
      <c r="G16" s="106"/>
      <c r="H16" s="106"/>
      <c r="I16" s="106"/>
      <c r="J16" s="106"/>
      <c r="K16" s="106"/>
      <c r="L16" s="106"/>
      <c r="M16" s="106"/>
      <c r="N16" s="106"/>
      <c r="O16" s="106">
        <v>0</v>
      </c>
      <c r="P16" s="106"/>
      <c r="Q16" s="106"/>
      <c r="R16" s="106"/>
      <c r="S16" s="106"/>
      <c r="T16" s="106"/>
      <c r="U16" s="106"/>
      <c r="V16" s="106"/>
      <c r="W16" s="106"/>
      <c r="X16" s="107">
        <v>0</v>
      </c>
    </row>
    <row r="17" spans="1:24" ht="12.75">
      <c r="A17" s="62" t="s">
        <v>93</v>
      </c>
      <c r="B17" s="68"/>
      <c r="C17" s="106"/>
      <c r="D17" s="106"/>
      <c r="E17" s="106"/>
      <c r="F17" s="106"/>
      <c r="G17" s="106"/>
      <c r="H17" s="106"/>
      <c r="I17" s="106">
        <v>0</v>
      </c>
      <c r="J17" s="106"/>
      <c r="K17" s="106"/>
      <c r="L17" s="106"/>
      <c r="M17" s="106"/>
      <c r="N17" s="106"/>
      <c r="O17" s="106"/>
      <c r="P17" s="106"/>
      <c r="Q17" s="106"/>
      <c r="R17" s="106"/>
      <c r="S17" s="106"/>
      <c r="T17" s="106"/>
      <c r="U17" s="106"/>
      <c r="V17" s="106"/>
      <c r="W17" s="106"/>
      <c r="X17" s="107">
        <v>0</v>
      </c>
    </row>
    <row r="18" spans="1:24" ht="12.75">
      <c r="A18" s="62" t="s">
        <v>315</v>
      </c>
      <c r="B18" s="68"/>
      <c r="C18" s="106"/>
      <c r="D18" s="106">
        <v>100</v>
      </c>
      <c r="E18" s="106"/>
      <c r="F18" s="106"/>
      <c r="G18" s="106"/>
      <c r="H18" s="106"/>
      <c r="I18" s="106"/>
      <c r="J18" s="106"/>
      <c r="K18" s="106"/>
      <c r="L18" s="106"/>
      <c r="M18" s="106"/>
      <c r="N18" s="106"/>
      <c r="O18" s="106"/>
      <c r="P18" s="106"/>
      <c r="Q18" s="106"/>
      <c r="R18" s="106"/>
      <c r="S18" s="106"/>
      <c r="T18" s="106"/>
      <c r="U18" s="106"/>
      <c r="V18" s="106"/>
      <c r="W18" s="106"/>
      <c r="X18" s="107">
        <v>100</v>
      </c>
    </row>
    <row r="19" spans="1:24" ht="12.75">
      <c r="A19" s="62" t="s">
        <v>364</v>
      </c>
      <c r="B19" s="68"/>
      <c r="C19" s="106"/>
      <c r="D19" s="106"/>
      <c r="E19" s="106"/>
      <c r="F19" s="106"/>
      <c r="G19" s="106">
        <v>40</v>
      </c>
      <c r="H19" s="106"/>
      <c r="I19" s="106"/>
      <c r="J19" s="106"/>
      <c r="K19" s="106"/>
      <c r="L19" s="106"/>
      <c r="M19" s="106"/>
      <c r="N19" s="106"/>
      <c r="O19" s="106"/>
      <c r="P19" s="106"/>
      <c r="Q19" s="106"/>
      <c r="R19" s="106"/>
      <c r="S19" s="106"/>
      <c r="T19" s="106"/>
      <c r="U19" s="106"/>
      <c r="V19" s="106"/>
      <c r="W19" s="106"/>
      <c r="X19" s="107">
        <v>40</v>
      </c>
    </row>
    <row r="20" spans="1:24" ht="12.75">
      <c r="A20" s="62" t="s">
        <v>423</v>
      </c>
      <c r="B20" s="68"/>
      <c r="C20" s="106"/>
      <c r="D20" s="106"/>
      <c r="E20" s="106">
        <v>25</v>
      </c>
      <c r="F20" s="106"/>
      <c r="G20" s="106"/>
      <c r="H20" s="106"/>
      <c r="I20" s="106"/>
      <c r="J20" s="106"/>
      <c r="K20" s="106"/>
      <c r="L20" s="106"/>
      <c r="M20" s="106"/>
      <c r="N20" s="106"/>
      <c r="O20" s="106"/>
      <c r="P20" s="106"/>
      <c r="Q20" s="106"/>
      <c r="R20" s="106"/>
      <c r="S20" s="106"/>
      <c r="T20" s="106"/>
      <c r="U20" s="106"/>
      <c r="V20" s="106"/>
      <c r="W20" s="106"/>
      <c r="X20" s="107">
        <v>25</v>
      </c>
    </row>
    <row r="21" spans="1:24" ht="12.75">
      <c r="A21" s="62" t="s">
        <v>343</v>
      </c>
      <c r="B21" s="68"/>
      <c r="C21" s="106"/>
      <c r="D21" s="106"/>
      <c r="E21" s="106">
        <v>0</v>
      </c>
      <c r="F21" s="106"/>
      <c r="G21" s="106"/>
      <c r="H21" s="106"/>
      <c r="I21" s="106"/>
      <c r="J21" s="106"/>
      <c r="K21" s="106"/>
      <c r="L21" s="106"/>
      <c r="M21" s="106"/>
      <c r="N21" s="106"/>
      <c r="O21" s="106"/>
      <c r="P21" s="106"/>
      <c r="Q21" s="106"/>
      <c r="R21" s="106"/>
      <c r="S21" s="106"/>
      <c r="T21" s="106"/>
      <c r="U21" s="106"/>
      <c r="V21" s="106"/>
      <c r="W21" s="106"/>
      <c r="X21" s="107">
        <v>0</v>
      </c>
    </row>
    <row r="22" spans="1:24" ht="12.75">
      <c r="A22" s="62" t="s">
        <v>344</v>
      </c>
      <c r="B22" s="68"/>
      <c r="C22" s="106"/>
      <c r="D22" s="106"/>
      <c r="E22" s="106">
        <v>25</v>
      </c>
      <c r="F22" s="106"/>
      <c r="G22" s="106"/>
      <c r="H22" s="106"/>
      <c r="I22" s="106"/>
      <c r="J22" s="106"/>
      <c r="K22" s="106"/>
      <c r="L22" s="106"/>
      <c r="M22" s="106"/>
      <c r="N22" s="106"/>
      <c r="O22" s="106"/>
      <c r="P22" s="106"/>
      <c r="Q22" s="106"/>
      <c r="R22" s="106"/>
      <c r="S22" s="106"/>
      <c r="T22" s="106"/>
      <c r="U22" s="106"/>
      <c r="V22" s="106"/>
      <c r="W22" s="106"/>
      <c r="X22" s="107">
        <v>25</v>
      </c>
    </row>
    <row r="23" spans="1:24" ht="12.75">
      <c r="A23" s="62" t="s">
        <v>32</v>
      </c>
      <c r="B23" s="68"/>
      <c r="C23" s="106"/>
      <c r="D23" s="106"/>
      <c r="E23" s="106"/>
      <c r="F23" s="106"/>
      <c r="G23" s="106"/>
      <c r="H23" s="106"/>
      <c r="I23" s="106"/>
      <c r="J23" s="106"/>
      <c r="K23" s="106"/>
      <c r="L23" s="106"/>
      <c r="M23" s="106"/>
      <c r="N23" s="106"/>
      <c r="O23" s="106"/>
      <c r="P23" s="106"/>
      <c r="Q23" s="106"/>
      <c r="R23" s="106"/>
      <c r="S23" s="106"/>
      <c r="T23" s="106"/>
      <c r="U23" s="106"/>
      <c r="V23" s="106">
        <v>0</v>
      </c>
      <c r="W23" s="106"/>
      <c r="X23" s="107">
        <v>0</v>
      </c>
    </row>
    <row r="24" spans="1:24" ht="12.75">
      <c r="A24" s="62" t="s">
        <v>320</v>
      </c>
      <c r="B24" s="68"/>
      <c r="C24" s="106"/>
      <c r="D24" s="106"/>
      <c r="E24" s="106"/>
      <c r="F24" s="106"/>
      <c r="G24" s="106"/>
      <c r="H24" s="106"/>
      <c r="I24" s="106"/>
      <c r="J24" s="106"/>
      <c r="K24" s="106"/>
      <c r="L24" s="106"/>
      <c r="M24" s="106"/>
      <c r="N24" s="106"/>
      <c r="O24" s="106"/>
      <c r="P24" s="106"/>
      <c r="Q24" s="106"/>
      <c r="R24" s="106"/>
      <c r="S24" s="106"/>
      <c r="T24" s="106"/>
      <c r="U24" s="106"/>
      <c r="V24" s="106"/>
      <c r="W24" s="106">
        <v>0</v>
      </c>
      <c r="X24" s="107">
        <v>0</v>
      </c>
    </row>
    <row r="25" spans="1:24" ht="12.75">
      <c r="A25" s="62" t="s">
        <v>246</v>
      </c>
      <c r="B25" s="68"/>
      <c r="C25" s="106">
        <v>0</v>
      </c>
      <c r="D25" s="106"/>
      <c r="E25" s="106"/>
      <c r="F25" s="106"/>
      <c r="G25" s="106"/>
      <c r="H25" s="106"/>
      <c r="I25" s="106"/>
      <c r="J25" s="106"/>
      <c r="K25" s="106"/>
      <c r="L25" s="106"/>
      <c r="M25" s="106"/>
      <c r="N25" s="106"/>
      <c r="O25" s="106"/>
      <c r="P25" s="106"/>
      <c r="Q25" s="106"/>
      <c r="R25" s="106"/>
      <c r="S25" s="106"/>
      <c r="T25" s="106"/>
      <c r="U25" s="106"/>
      <c r="V25" s="106"/>
      <c r="W25" s="106"/>
      <c r="X25" s="107">
        <v>0</v>
      </c>
    </row>
    <row r="26" spans="1:24" ht="12.75">
      <c r="A26" s="62" t="s">
        <v>254</v>
      </c>
      <c r="B26" s="68"/>
      <c r="C26" s="106"/>
      <c r="D26" s="106"/>
      <c r="E26" s="106">
        <v>150</v>
      </c>
      <c r="F26" s="106"/>
      <c r="G26" s="106"/>
      <c r="H26" s="106"/>
      <c r="I26" s="106"/>
      <c r="J26" s="106"/>
      <c r="K26" s="106"/>
      <c r="L26" s="106"/>
      <c r="M26" s="106"/>
      <c r="N26" s="106"/>
      <c r="O26" s="106"/>
      <c r="P26" s="106"/>
      <c r="Q26" s="106"/>
      <c r="R26" s="106"/>
      <c r="S26" s="106"/>
      <c r="T26" s="106"/>
      <c r="U26" s="106"/>
      <c r="V26" s="106"/>
      <c r="W26" s="106"/>
      <c r="X26" s="107">
        <v>150</v>
      </c>
    </row>
    <row r="27" spans="1:24" ht="12.75">
      <c r="A27" s="62" t="s">
        <v>120</v>
      </c>
      <c r="B27" s="68"/>
      <c r="C27" s="106">
        <v>0</v>
      </c>
      <c r="D27" s="106"/>
      <c r="E27" s="106"/>
      <c r="F27" s="106"/>
      <c r="G27" s="106"/>
      <c r="H27" s="106"/>
      <c r="I27" s="106"/>
      <c r="J27" s="106"/>
      <c r="K27" s="106"/>
      <c r="L27" s="106"/>
      <c r="M27" s="106"/>
      <c r="N27" s="106"/>
      <c r="O27" s="106"/>
      <c r="P27" s="106"/>
      <c r="Q27" s="106"/>
      <c r="R27" s="106"/>
      <c r="S27" s="106"/>
      <c r="T27" s="106"/>
      <c r="U27" s="106"/>
      <c r="V27" s="106"/>
      <c r="W27" s="106"/>
      <c r="X27" s="107">
        <v>0</v>
      </c>
    </row>
    <row r="28" spans="1:24" ht="12.75">
      <c r="A28" s="62" t="s">
        <v>127</v>
      </c>
      <c r="B28" s="68"/>
      <c r="C28" s="106"/>
      <c r="D28" s="106"/>
      <c r="E28" s="106"/>
      <c r="F28" s="106"/>
      <c r="G28" s="106"/>
      <c r="H28" s="106"/>
      <c r="I28" s="106"/>
      <c r="J28" s="106"/>
      <c r="K28" s="106"/>
      <c r="L28" s="106"/>
      <c r="M28" s="106"/>
      <c r="N28" s="106"/>
      <c r="O28" s="106"/>
      <c r="P28" s="106"/>
      <c r="Q28" s="106"/>
      <c r="R28" s="106">
        <v>189</v>
      </c>
      <c r="S28" s="106"/>
      <c r="T28" s="106"/>
      <c r="U28" s="106"/>
      <c r="V28" s="106"/>
      <c r="W28" s="106"/>
      <c r="X28" s="107">
        <v>189</v>
      </c>
    </row>
    <row r="29" spans="1:24" ht="12.75">
      <c r="A29" s="62" t="s">
        <v>150</v>
      </c>
      <c r="B29" s="68"/>
      <c r="C29" s="106"/>
      <c r="D29" s="106"/>
      <c r="E29" s="106"/>
      <c r="F29" s="106"/>
      <c r="G29" s="106"/>
      <c r="H29" s="106"/>
      <c r="I29" s="106"/>
      <c r="J29" s="106"/>
      <c r="K29" s="106"/>
      <c r="L29" s="106"/>
      <c r="M29" s="106"/>
      <c r="N29" s="106"/>
      <c r="O29" s="106"/>
      <c r="P29" s="106"/>
      <c r="Q29" s="106">
        <v>10</v>
      </c>
      <c r="R29" s="106"/>
      <c r="S29" s="106"/>
      <c r="T29" s="106"/>
      <c r="U29" s="106"/>
      <c r="V29" s="106"/>
      <c r="W29" s="106"/>
      <c r="X29" s="107">
        <v>10</v>
      </c>
    </row>
    <row r="30" spans="1:24" ht="12.75">
      <c r="A30" s="62" t="s">
        <v>119</v>
      </c>
      <c r="B30" s="68"/>
      <c r="C30" s="106">
        <v>0</v>
      </c>
      <c r="D30" s="106"/>
      <c r="E30" s="106"/>
      <c r="F30" s="106"/>
      <c r="G30" s="106"/>
      <c r="H30" s="106"/>
      <c r="I30" s="106"/>
      <c r="J30" s="106"/>
      <c r="K30" s="106"/>
      <c r="L30" s="106"/>
      <c r="M30" s="106"/>
      <c r="N30" s="106"/>
      <c r="O30" s="106"/>
      <c r="P30" s="106"/>
      <c r="Q30" s="106"/>
      <c r="R30" s="106"/>
      <c r="S30" s="106"/>
      <c r="T30" s="106"/>
      <c r="U30" s="106"/>
      <c r="V30" s="106"/>
      <c r="W30" s="106"/>
      <c r="X30" s="107">
        <v>0</v>
      </c>
    </row>
    <row r="31" spans="1:24" ht="12.75">
      <c r="A31" s="62" t="s">
        <v>316</v>
      </c>
      <c r="B31" s="68"/>
      <c r="C31" s="106">
        <v>20</v>
      </c>
      <c r="D31" s="106"/>
      <c r="E31" s="106"/>
      <c r="F31" s="106"/>
      <c r="G31" s="106"/>
      <c r="H31" s="106"/>
      <c r="I31" s="106"/>
      <c r="J31" s="106"/>
      <c r="K31" s="106"/>
      <c r="L31" s="106"/>
      <c r="M31" s="106"/>
      <c r="N31" s="106"/>
      <c r="O31" s="106"/>
      <c r="P31" s="106"/>
      <c r="Q31" s="106"/>
      <c r="R31" s="106"/>
      <c r="S31" s="106"/>
      <c r="T31" s="106"/>
      <c r="U31" s="106"/>
      <c r="V31" s="106"/>
      <c r="W31" s="106"/>
      <c r="X31" s="107">
        <v>20</v>
      </c>
    </row>
    <row r="32" spans="1:24" ht="12.75">
      <c r="A32" s="62" t="s">
        <v>146</v>
      </c>
      <c r="B32" s="68"/>
      <c r="C32" s="106"/>
      <c r="D32" s="106"/>
      <c r="E32" s="106"/>
      <c r="F32" s="106"/>
      <c r="G32" s="106"/>
      <c r="H32" s="106"/>
      <c r="I32" s="106"/>
      <c r="J32" s="106"/>
      <c r="K32" s="106"/>
      <c r="L32" s="106"/>
      <c r="M32" s="106"/>
      <c r="N32" s="106"/>
      <c r="O32" s="106"/>
      <c r="P32" s="106"/>
      <c r="Q32" s="106"/>
      <c r="R32" s="106"/>
      <c r="S32" s="106">
        <v>0</v>
      </c>
      <c r="T32" s="106"/>
      <c r="U32" s="106"/>
      <c r="V32" s="106"/>
      <c r="W32" s="106"/>
      <c r="X32" s="107">
        <v>0</v>
      </c>
    </row>
    <row r="33" spans="1:24" ht="12.75">
      <c r="A33" s="62" t="s">
        <v>142</v>
      </c>
      <c r="B33" s="68"/>
      <c r="C33" s="106">
        <v>50</v>
      </c>
      <c r="D33" s="106"/>
      <c r="E33" s="106"/>
      <c r="F33" s="106"/>
      <c r="G33" s="106"/>
      <c r="H33" s="106"/>
      <c r="I33" s="106"/>
      <c r="J33" s="106"/>
      <c r="K33" s="106"/>
      <c r="L33" s="106"/>
      <c r="M33" s="106"/>
      <c r="N33" s="106"/>
      <c r="O33" s="106"/>
      <c r="P33" s="106"/>
      <c r="Q33" s="106"/>
      <c r="R33" s="106"/>
      <c r="S33" s="106"/>
      <c r="T33" s="106"/>
      <c r="U33" s="106"/>
      <c r="V33" s="106"/>
      <c r="W33" s="106"/>
      <c r="X33" s="107">
        <v>50</v>
      </c>
    </row>
    <row r="34" spans="1:24" ht="12.75">
      <c r="A34" s="62" t="s">
        <v>33</v>
      </c>
      <c r="B34" s="68"/>
      <c r="C34" s="106"/>
      <c r="D34" s="106"/>
      <c r="E34" s="106"/>
      <c r="F34" s="106"/>
      <c r="G34" s="106"/>
      <c r="H34" s="106"/>
      <c r="I34" s="106"/>
      <c r="J34" s="106"/>
      <c r="K34" s="106"/>
      <c r="L34" s="106"/>
      <c r="M34" s="106"/>
      <c r="N34" s="106"/>
      <c r="O34" s="106"/>
      <c r="P34" s="106"/>
      <c r="Q34" s="106"/>
      <c r="R34" s="106"/>
      <c r="S34" s="106"/>
      <c r="T34" s="106"/>
      <c r="U34" s="106"/>
      <c r="V34" s="106"/>
      <c r="W34" s="106">
        <v>0</v>
      </c>
      <c r="X34" s="107">
        <v>0</v>
      </c>
    </row>
    <row r="35" spans="1:24" ht="12.75">
      <c r="A35" s="62" t="s">
        <v>15</v>
      </c>
      <c r="B35" s="68"/>
      <c r="C35" s="106"/>
      <c r="D35" s="106"/>
      <c r="E35" s="106"/>
      <c r="F35" s="106"/>
      <c r="G35" s="106"/>
      <c r="H35" s="106"/>
      <c r="I35" s="106"/>
      <c r="J35" s="106"/>
      <c r="K35" s="106"/>
      <c r="L35" s="106"/>
      <c r="M35" s="106"/>
      <c r="N35" s="106"/>
      <c r="O35" s="106"/>
      <c r="P35" s="106"/>
      <c r="Q35" s="106"/>
      <c r="R35" s="106"/>
      <c r="S35" s="106"/>
      <c r="T35" s="106"/>
      <c r="U35" s="106"/>
      <c r="V35" s="106"/>
      <c r="W35" s="106">
        <v>0</v>
      </c>
      <c r="X35" s="107">
        <v>0</v>
      </c>
    </row>
    <row r="36" spans="1:24" ht="12.75">
      <c r="A36" s="62" t="s">
        <v>429</v>
      </c>
      <c r="B36" s="68">
        <v>50</v>
      </c>
      <c r="C36" s="106"/>
      <c r="D36" s="106"/>
      <c r="E36" s="106"/>
      <c r="F36" s="106"/>
      <c r="G36" s="106"/>
      <c r="H36" s="106"/>
      <c r="I36" s="106"/>
      <c r="J36" s="106"/>
      <c r="K36" s="106"/>
      <c r="L36" s="106"/>
      <c r="M36" s="106"/>
      <c r="N36" s="106"/>
      <c r="O36" s="106"/>
      <c r="P36" s="106"/>
      <c r="Q36" s="106"/>
      <c r="R36" s="106"/>
      <c r="S36" s="106"/>
      <c r="T36" s="106"/>
      <c r="U36" s="106"/>
      <c r="V36" s="106"/>
      <c r="W36" s="106"/>
      <c r="X36" s="107">
        <v>50</v>
      </c>
    </row>
    <row r="37" spans="1:24" ht="12.75">
      <c r="A37" s="62" t="s">
        <v>62</v>
      </c>
      <c r="B37" s="68"/>
      <c r="C37" s="106"/>
      <c r="D37" s="106"/>
      <c r="E37" s="106">
        <v>147</v>
      </c>
      <c r="F37" s="106"/>
      <c r="G37" s="106"/>
      <c r="H37" s="106"/>
      <c r="I37" s="106"/>
      <c r="J37" s="106"/>
      <c r="K37" s="106"/>
      <c r="L37" s="106"/>
      <c r="M37" s="106"/>
      <c r="N37" s="106"/>
      <c r="O37" s="106"/>
      <c r="P37" s="106"/>
      <c r="Q37" s="106"/>
      <c r="R37" s="106"/>
      <c r="S37" s="106"/>
      <c r="T37" s="106"/>
      <c r="U37" s="106"/>
      <c r="V37" s="106"/>
      <c r="W37" s="106"/>
      <c r="X37" s="107">
        <v>147</v>
      </c>
    </row>
    <row r="38" spans="1:24" ht="12.75">
      <c r="A38" s="62" t="s">
        <v>63</v>
      </c>
      <c r="B38" s="68"/>
      <c r="C38" s="106"/>
      <c r="D38" s="106"/>
      <c r="E38" s="106">
        <v>0</v>
      </c>
      <c r="F38" s="106"/>
      <c r="G38" s="106"/>
      <c r="H38" s="106"/>
      <c r="I38" s="106"/>
      <c r="J38" s="106"/>
      <c r="K38" s="106"/>
      <c r="L38" s="106"/>
      <c r="M38" s="106"/>
      <c r="N38" s="106"/>
      <c r="O38" s="106"/>
      <c r="P38" s="106"/>
      <c r="Q38" s="106"/>
      <c r="R38" s="106"/>
      <c r="S38" s="106"/>
      <c r="T38" s="106"/>
      <c r="U38" s="106"/>
      <c r="V38" s="106"/>
      <c r="W38" s="106"/>
      <c r="X38" s="107">
        <v>0</v>
      </c>
    </row>
    <row r="39" spans="1:24" ht="12.75">
      <c r="A39" s="62" t="s">
        <v>106</v>
      </c>
      <c r="B39" s="68"/>
      <c r="C39" s="106"/>
      <c r="D39" s="106"/>
      <c r="E39" s="106"/>
      <c r="F39" s="106"/>
      <c r="G39" s="106"/>
      <c r="H39" s="106"/>
      <c r="I39" s="106"/>
      <c r="J39" s="106"/>
      <c r="K39" s="106"/>
      <c r="L39" s="106"/>
      <c r="M39" s="106"/>
      <c r="N39" s="106"/>
      <c r="O39" s="106"/>
      <c r="P39" s="106"/>
      <c r="Q39" s="106"/>
      <c r="R39" s="106"/>
      <c r="S39" s="106"/>
      <c r="T39" s="106"/>
      <c r="U39" s="106">
        <v>0</v>
      </c>
      <c r="V39" s="106"/>
      <c r="W39" s="106"/>
      <c r="X39" s="107">
        <v>0</v>
      </c>
    </row>
    <row r="40" spans="1:24" ht="12.75">
      <c r="A40" s="62" t="s">
        <v>136</v>
      </c>
      <c r="B40" s="68"/>
      <c r="C40" s="106"/>
      <c r="D40" s="106"/>
      <c r="E40" s="106"/>
      <c r="F40" s="106"/>
      <c r="G40" s="106"/>
      <c r="H40" s="106"/>
      <c r="I40" s="106"/>
      <c r="J40" s="106"/>
      <c r="K40" s="106"/>
      <c r="L40" s="106"/>
      <c r="M40" s="106"/>
      <c r="N40" s="106"/>
      <c r="O40" s="106"/>
      <c r="P40" s="106"/>
      <c r="Q40" s="106"/>
      <c r="R40" s="106"/>
      <c r="S40" s="106"/>
      <c r="T40" s="106"/>
      <c r="U40" s="106"/>
      <c r="V40" s="106"/>
      <c r="W40" s="106">
        <v>0</v>
      </c>
      <c r="X40" s="107">
        <v>0</v>
      </c>
    </row>
    <row r="41" spans="1:24" ht="12.75">
      <c r="A41" s="62" t="s">
        <v>438</v>
      </c>
      <c r="B41" s="68">
        <v>300</v>
      </c>
      <c r="C41" s="106"/>
      <c r="D41" s="106"/>
      <c r="E41" s="106"/>
      <c r="F41" s="106"/>
      <c r="G41" s="106"/>
      <c r="H41" s="106"/>
      <c r="I41" s="106"/>
      <c r="J41" s="106"/>
      <c r="K41" s="106"/>
      <c r="L41" s="106"/>
      <c r="M41" s="106"/>
      <c r="N41" s="106"/>
      <c r="O41" s="106"/>
      <c r="P41" s="106"/>
      <c r="Q41" s="106"/>
      <c r="R41" s="106"/>
      <c r="S41" s="106"/>
      <c r="T41" s="106"/>
      <c r="U41" s="106"/>
      <c r="V41" s="106"/>
      <c r="W41" s="106"/>
      <c r="X41" s="107">
        <v>300</v>
      </c>
    </row>
    <row r="42" spans="1:24" ht="12.75">
      <c r="A42" s="62" t="s">
        <v>332</v>
      </c>
      <c r="B42" s="68"/>
      <c r="C42" s="106"/>
      <c r="D42" s="106"/>
      <c r="E42" s="106"/>
      <c r="F42" s="106"/>
      <c r="G42" s="106"/>
      <c r="H42" s="106"/>
      <c r="I42" s="106"/>
      <c r="J42" s="106"/>
      <c r="K42" s="106"/>
      <c r="L42" s="106"/>
      <c r="M42" s="106">
        <v>500</v>
      </c>
      <c r="N42" s="106"/>
      <c r="O42" s="106"/>
      <c r="P42" s="106"/>
      <c r="Q42" s="106"/>
      <c r="R42" s="106"/>
      <c r="S42" s="106"/>
      <c r="T42" s="106"/>
      <c r="U42" s="106"/>
      <c r="V42" s="106"/>
      <c r="W42" s="106"/>
      <c r="X42" s="107">
        <v>500</v>
      </c>
    </row>
    <row r="43" spans="1:24" ht="12.75">
      <c r="A43" s="62" t="s">
        <v>334</v>
      </c>
      <c r="B43" s="68"/>
      <c r="C43" s="106"/>
      <c r="D43" s="106"/>
      <c r="E43" s="106"/>
      <c r="F43" s="106"/>
      <c r="G43" s="106"/>
      <c r="H43" s="106"/>
      <c r="I43" s="106"/>
      <c r="J43" s="106"/>
      <c r="K43" s="106"/>
      <c r="L43" s="106"/>
      <c r="M43" s="106">
        <v>500</v>
      </c>
      <c r="N43" s="106"/>
      <c r="O43" s="106"/>
      <c r="P43" s="106"/>
      <c r="Q43" s="106"/>
      <c r="R43" s="106"/>
      <c r="S43" s="106"/>
      <c r="T43" s="106"/>
      <c r="U43" s="106"/>
      <c r="V43" s="106"/>
      <c r="W43" s="106"/>
      <c r="X43" s="107">
        <v>500</v>
      </c>
    </row>
    <row r="44" spans="1:24" ht="12.75">
      <c r="A44" s="62" t="s">
        <v>147</v>
      </c>
      <c r="B44" s="68"/>
      <c r="C44" s="106"/>
      <c r="D44" s="106"/>
      <c r="E44" s="106">
        <v>0</v>
      </c>
      <c r="F44" s="106"/>
      <c r="G44" s="106"/>
      <c r="H44" s="106"/>
      <c r="I44" s="106"/>
      <c r="J44" s="106"/>
      <c r="K44" s="106"/>
      <c r="L44" s="106"/>
      <c r="M44" s="106"/>
      <c r="N44" s="106"/>
      <c r="O44" s="106"/>
      <c r="P44" s="106"/>
      <c r="Q44" s="106"/>
      <c r="R44" s="106"/>
      <c r="S44" s="106"/>
      <c r="T44" s="106"/>
      <c r="U44" s="106"/>
      <c r="V44" s="106"/>
      <c r="W44" s="106"/>
      <c r="X44" s="107">
        <v>0</v>
      </c>
    </row>
    <row r="45" spans="1:24" ht="12.75">
      <c r="A45" s="62" t="s">
        <v>167</v>
      </c>
      <c r="B45" s="68"/>
      <c r="C45" s="106"/>
      <c r="D45" s="106"/>
      <c r="E45" s="106"/>
      <c r="F45" s="106"/>
      <c r="G45" s="106"/>
      <c r="H45" s="106"/>
      <c r="I45" s="106"/>
      <c r="J45" s="106"/>
      <c r="K45" s="106"/>
      <c r="L45" s="106"/>
      <c r="M45" s="106"/>
      <c r="N45" s="106"/>
      <c r="O45" s="106"/>
      <c r="P45" s="106"/>
      <c r="Q45" s="106"/>
      <c r="R45" s="106"/>
      <c r="S45" s="106"/>
      <c r="T45" s="106"/>
      <c r="U45" s="106"/>
      <c r="V45" s="106"/>
      <c r="W45" s="106">
        <v>0</v>
      </c>
      <c r="X45" s="107">
        <v>0</v>
      </c>
    </row>
    <row r="46" spans="1:24" ht="12.75">
      <c r="A46" s="62" t="s">
        <v>363</v>
      </c>
      <c r="B46" s="68"/>
      <c r="C46" s="106"/>
      <c r="D46" s="106"/>
      <c r="E46" s="106">
        <v>0</v>
      </c>
      <c r="F46" s="106"/>
      <c r="G46" s="106"/>
      <c r="H46" s="106"/>
      <c r="I46" s="106"/>
      <c r="J46" s="106"/>
      <c r="K46" s="106"/>
      <c r="L46" s="106"/>
      <c r="M46" s="106"/>
      <c r="N46" s="106"/>
      <c r="O46" s="106"/>
      <c r="P46" s="106"/>
      <c r="Q46" s="106"/>
      <c r="R46" s="106"/>
      <c r="S46" s="106"/>
      <c r="T46" s="106"/>
      <c r="U46" s="106"/>
      <c r="V46" s="106"/>
      <c r="W46" s="106"/>
      <c r="X46" s="107">
        <v>0</v>
      </c>
    </row>
    <row r="47" spans="1:24" ht="12.75">
      <c r="A47" s="62" t="s">
        <v>362</v>
      </c>
      <c r="B47" s="68"/>
      <c r="C47" s="106"/>
      <c r="D47" s="106"/>
      <c r="E47" s="106">
        <v>436</v>
      </c>
      <c r="F47" s="106"/>
      <c r="G47" s="106"/>
      <c r="H47" s="106"/>
      <c r="I47" s="106"/>
      <c r="J47" s="106"/>
      <c r="K47" s="106"/>
      <c r="L47" s="106"/>
      <c r="M47" s="106"/>
      <c r="N47" s="106"/>
      <c r="O47" s="106"/>
      <c r="P47" s="106"/>
      <c r="Q47" s="106"/>
      <c r="R47" s="106"/>
      <c r="S47" s="106"/>
      <c r="T47" s="106"/>
      <c r="U47" s="106"/>
      <c r="V47" s="106"/>
      <c r="W47" s="106"/>
      <c r="X47" s="107">
        <v>436</v>
      </c>
    </row>
    <row r="48" spans="1:24" ht="12.75">
      <c r="A48" s="62" t="s">
        <v>312</v>
      </c>
      <c r="B48" s="68"/>
      <c r="C48" s="106"/>
      <c r="D48" s="106"/>
      <c r="E48" s="106">
        <v>1000</v>
      </c>
      <c r="F48" s="106"/>
      <c r="G48" s="106"/>
      <c r="H48" s="106"/>
      <c r="I48" s="106"/>
      <c r="J48" s="106"/>
      <c r="K48" s="106"/>
      <c r="L48" s="106"/>
      <c r="M48" s="106"/>
      <c r="N48" s="106"/>
      <c r="O48" s="106"/>
      <c r="P48" s="106"/>
      <c r="Q48" s="106"/>
      <c r="R48" s="106"/>
      <c r="S48" s="106"/>
      <c r="T48" s="106"/>
      <c r="U48" s="106"/>
      <c r="V48" s="106"/>
      <c r="W48" s="106"/>
      <c r="X48" s="107">
        <v>1000</v>
      </c>
    </row>
    <row r="49" spans="1:24" ht="12.75">
      <c r="A49" s="62" t="s">
        <v>109</v>
      </c>
      <c r="B49" s="68"/>
      <c r="C49" s="106"/>
      <c r="D49" s="106"/>
      <c r="E49" s="106"/>
      <c r="F49" s="106"/>
      <c r="G49" s="106"/>
      <c r="H49" s="106"/>
      <c r="I49" s="106"/>
      <c r="J49" s="106"/>
      <c r="K49" s="106"/>
      <c r="L49" s="106"/>
      <c r="M49" s="106"/>
      <c r="N49" s="106">
        <v>50</v>
      </c>
      <c r="O49" s="106"/>
      <c r="P49" s="106"/>
      <c r="Q49" s="106"/>
      <c r="R49" s="106"/>
      <c r="S49" s="106"/>
      <c r="T49" s="106"/>
      <c r="U49" s="106"/>
      <c r="V49" s="106"/>
      <c r="W49" s="106"/>
      <c r="X49" s="107">
        <v>50</v>
      </c>
    </row>
    <row r="50" spans="1:24" ht="12.75">
      <c r="A50" s="62" t="s">
        <v>97</v>
      </c>
      <c r="B50" s="68"/>
      <c r="C50" s="106"/>
      <c r="D50" s="106"/>
      <c r="E50" s="106"/>
      <c r="F50" s="106"/>
      <c r="G50" s="106"/>
      <c r="H50" s="106"/>
      <c r="I50" s="106"/>
      <c r="J50" s="106">
        <v>165</v>
      </c>
      <c r="K50" s="106"/>
      <c r="L50" s="106"/>
      <c r="M50" s="106"/>
      <c r="N50" s="106"/>
      <c r="O50" s="106"/>
      <c r="P50" s="106"/>
      <c r="Q50" s="106"/>
      <c r="R50" s="106"/>
      <c r="S50" s="106"/>
      <c r="T50" s="106"/>
      <c r="U50" s="106"/>
      <c r="V50" s="106"/>
      <c r="W50" s="106"/>
      <c r="X50" s="107">
        <v>165</v>
      </c>
    </row>
    <row r="51" spans="1:24" ht="12.75">
      <c r="A51" s="62" t="s">
        <v>253</v>
      </c>
      <c r="B51" s="68"/>
      <c r="C51" s="106"/>
      <c r="D51" s="106"/>
      <c r="E51" s="106"/>
      <c r="F51" s="106"/>
      <c r="G51" s="106"/>
      <c r="H51" s="106"/>
      <c r="I51" s="106"/>
      <c r="J51" s="106"/>
      <c r="K51" s="106"/>
      <c r="L51" s="106"/>
      <c r="M51" s="106"/>
      <c r="N51" s="106"/>
      <c r="O51" s="106"/>
      <c r="P51" s="106"/>
      <c r="Q51" s="106"/>
      <c r="R51" s="106">
        <v>0</v>
      </c>
      <c r="S51" s="106"/>
      <c r="T51" s="106"/>
      <c r="U51" s="106"/>
      <c r="V51" s="106"/>
      <c r="W51" s="106"/>
      <c r="X51" s="107">
        <v>0</v>
      </c>
    </row>
    <row r="52" spans="1:24" ht="12.75">
      <c r="A52" s="62" t="s">
        <v>117</v>
      </c>
      <c r="B52" s="68"/>
      <c r="C52" s="106"/>
      <c r="D52" s="106"/>
      <c r="E52" s="106"/>
      <c r="F52" s="106"/>
      <c r="G52" s="106"/>
      <c r="H52" s="106"/>
      <c r="I52" s="106"/>
      <c r="J52" s="106"/>
      <c r="K52" s="106"/>
      <c r="L52" s="106"/>
      <c r="M52" s="106"/>
      <c r="N52" s="106"/>
      <c r="O52" s="106"/>
      <c r="P52" s="106"/>
      <c r="Q52" s="106"/>
      <c r="R52" s="106"/>
      <c r="S52" s="106"/>
      <c r="T52" s="106">
        <v>0</v>
      </c>
      <c r="U52" s="106"/>
      <c r="V52" s="106"/>
      <c r="W52" s="106"/>
      <c r="X52" s="107">
        <v>0</v>
      </c>
    </row>
    <row r="53" spans="1:24" ht="12.75">
      <c r="A53" s="62" t="s">
        <v>366</v>
      </c>
      <c r="B53" s="68"/>
      <c r="C53" s="106"/>
      <c r="D53" s="106"/>
      <c r="E53" s="106"/>
      <c r="F53" s="106"/>
      <c r="G53" s="106"/>
      <c r="H53" s="106"/>
      <c r="I53" s="106"/>
      <c r="J53" s="106"/>
      <c r="K53" s="106"/>
      <c r="L53" s="106"/>
      <c r="M53" s="106"/>
      <c r="N53" s="106"/>
      <c r="O53" s="106"/>
      <c r="P53" s="106">
        <v>40</v>
      </c>
      <c r="Q53" s="106"/>
      <c r="R53" s="106"/>
      <c r="S53" s="106"/>
      <c r="T53" s="106"/>
      <c r="U53" s="106"/>
      <c r="V53" s="106"/>
      <c r="W53" s="106"/>
      <c r="X53" s="107">
        <v>40</v>
      </c>
    </row>
    <row r="54" spans="1:24" ht="12.75">
      <c r="A54" s="62" t="s">
        <v>365</v>
      </c>
      <c r="B54" s="68"/>
      <c r="C54" s="106"/>
      <c r="D54" s="106"/>
      <c r="E54" s="106"/>
      <c r="F54" s="106"/>
      <c r="G54" s="106"/>
      <c r="H54" s="106"/>
      <c r="I54" s="106"/>
      <c r="J54" s="106"/>
      <c r="K54" s="106"/>
      <c r="L54" s="106"/>
      <c r="M54" s="106"/>
      <c r="N54" s="106"/>
      <c r="O54" s="106"/>
      <c r="P54" s="106">
        <v>40</v>
      </c>
      <c r="Q54" s="106"/>
      <c r="R54" s="106"/>
      <c r="S54" s="106"/>
      <c r="T54" s="106"/>
      <c r="U54" s="106"/>
      <c r="V54" s="106"/>
      <c r="W54" s="106"/>
      <c r="X54" s="107">
        <v>40</v>
      </c>
    </row>
    <row r="55" spans="1:24" ht="12.75">
      <c r="A55" s="62" t="s">
        <v>367</v>
      </c>
      <c r="B55" s="68"/>
      <c r="C55" s="106"/>
      <c r="D55" s="106"/>
      <c r="E55" s="106"/>
      <c r="F55" s="106"/>
      <c r="G55" s="106"/>
      <c r="H55" s="106"/>
      <c r="I55" s="106"/>
      <c r="J55" s="106"/>
      <c r="K55" s="106"/>
      <c r="L55" s="106"/>
      <c r="M55" s="106"/>
      <c r="N55" s="106"/>
      <c r="O55" s="106"/>
      <c r="P55" s="106"/>
      <c r="Q55" s="106"/>
      <c r="R55" s="106"/>
      <c r="S55" s="106"/>
      <c r="T55" s="106"/>
      <c r="U55" s="106"/>
      <c r="V55" s="106"/>
      <c r="W55" s="106">
        <v>0</v>
      </c>
      <c r="X55" s="107">
        <v>0</v>
      </c>
    </row>
    <row r="56" spans="1:24" ht="12.75">
      <c r="A56" s="62" t="s">
        <v>319</v>
      </c>
      <c r="B56" s="68"/>
      <c r="C56" s="106"/>
      <c r="D56" s="106"/>
      <c r="E56" s="106"/>
      <c r="F56" s="106"/>
      <c r="G56" s="106"/>
      <c r="H56" s="106"/>
      <c r="I56" s="106"/>
      <c r="J56" s="106"/>
      <c r="K56" s="106"/>
      <c r="L56" s="106"/>
      <c r="M56" s="106"/>
      <c r="N56" s="106"/>
      <c r="O56" s="106"/>
      <c r="P56" s="106"/>
      <c r="Q56" s="106"/>
      <c r="R56" s="106"/>
      <c r="S56" s="106"/>
      <c r="T56" s="106"/>
      <c r="U56" s="106"/>
      <c r="V56" s="106"/>
      <c r="W56" s="106">
        <v>0</v>
      </c>
      <c r="X56" s="107">
        <v>0</v>
      </c>
    </row>
    <row r="57" spans="1:24" ht="12.75">
      <c r="A57" s="62" t="s">
        <v>141</v>
      </c>
      <c r="B57" s="68"/>
      <c r="C57" s="106">
        <v>50</v>
      </c>
      <c r="D57" s="106"/>
      <c r="E57" s="106"/>
      <c r="F57" s="106"/>
      <c r="G57" s="106"/>
      <c r="H57" s="106"/>
      <c r="I57" s="106"/>
      <c r="J57" s="106"/>
      <c r="K57" s="106"/>
      <c r="L57" s="106"/>
      <c r="M57" s="106"/>
      <c r="N57" s="106"/>
      <c r="O57" s="106"/>
      <c r="P57" s="106"/>
      <c r="Q57" s="106"/>
      <c r="R57" s="106"/>
      <c r="S57" s="106"/>
      <c r="T57" s="106"/>
      <c r="U57" s="106"/>
      <c r="V57" s="106"/>
      <c r="W57" s="106"/>
      <c r="X57" s="107">
        <v>50</v>
      </c>
    </row>
    <row r="58" spans="1:24" ht="12.75">
      <c r="A58" s="62" t="s">
        <v>130</v>
      </c>
      <c r="B58" s="68"/>
      <c r="C58" s="106"/>
      <c r="D58" s="106"/>
      <c r="E58" s="106"/>
      <c r="F58" s="106"/>
      <c r="G58" s="106"/>
      <c r="H58" s="106"/>
      <c r="I58" s="106"/>
      <c r="J58" s="106"/>
      <c r="K58" s="106"/>
      <c r="L58" s="106"/>
      <c r="M58" s="106"/>
      <c r="N58" s="106"/>
      <c r="O58" s="106"/>
      <c r="P58" s="106"/>
      <c r="Q58" s="106"/>
      <c r="R58" s="106"/>
      <c r="S58" s="106"/>
      <c r="T58" s="106"/>
      <c r="U58" s="106"/>
      <c r="V58" s="106"/>
      <c r="W58" s="106"/>
      <c r="X58" s="107"/>
    </row>
    <row r="59" spans="1:24" ht="12.75">
      <c r="A59" s="62" t="s">
        <v>60</v>
      </c>
      <c r="B59" s="68"/>
      <c r="C59" s="106"/>
      <c r="D59" s="106"/>
      <c r="E59" s="106">
        <v>147</v>
      </c>
      <c r="F59" s="106"/>
      <c r="G59" s="106"/>
      <c r="H59" s="106"/>
      <c r="I59" s="106"/>
      <c r="J59" s="106"/>
      <c r="K59" s="106"/>
      <c r="L59" s="106"/>
      <c r="M59" s="106"/>
      <c r="N59" s="106"/>
      <c r="O59" s="106"/>
      <c r="P59" s="106"/>
      <c r="Q59" s="106"/>
      <c r="R59" s="106"/>
      <c r="S59" s="106"/>
      <c r="T59" s="106"/>
      <c r="U59" s="106"/>
      <c r="V59" s="106"/>
      <c r="W59" s="106"/>
      <c r="X59" s="107">
        <v>147</v>
      </c>
    </row>
    <row r="60" spans="1:24" ht="12.75">
      <c r="A60" s="62" t="s">
        <v>99</v>
      </c>
      <c r="B60" s="68"/>
      <c r="C60" s="106"/>
      <c r="D60" s="106"/>
      <c r="E60" s="106"/>
      <c r="F60" s="106"/>
      <c r="G60" s="106"/>
      <c r="H60" s="106"/>
      <c r="I60" s="106"/>
      <c r="J60" s="106">
        <v>165</v>
      </c>
      <c r="K60" s="106"/>
      <c r="L60" s="106"/>
      <c r="M60" s="106"/>
      <c r="N60" s="106"/>
      <c r="O60" s="106"/>
      <c r="P60" s="106"/>
      <c r="Q60" s="106"/>
      <c r="R60" s="106"/>
      <c r="S60" s="106"/>
      <c r="T60" s="106"/>
      <c r="U60" s="106"/>
      <c r="V60" s="106"/>
      <c r="W60" s="106"/>
      <c r="X60" s="107">
        <v>165</v>
      </c>
    </row>
    <row r="61" spans="1:24" ht="12.75">
      <c r="A61" s="62" t="s">
        <v>331</v>
      </c>
      <c r="B61" s="68"/>
      <c r="C61" s="106"/>
      <c r="D61" s="106"/>
      <c r="E61" s="106"/>
      <c r="F61" s="106"/>
      <c r="G61" s="106"/>
      <c r="H61" s="106"/>
      <c r="I61" s="106"/>
      <c r="J61" s="106"/>
      <c r="K61" s="106">
        <v>250</v>
      </c>
      <c r="L61" s="106"/>
      <c r="M61" s="106"/>
      <c r="N61" s="106"/>
      <c r="O61" s="106"/>
      <c r="P61" s="106"/>
      <c r="Q61" s="106"/>
      <c r="R61" s="106"/>
      <c r="S61" s="106"/>
      <c r="T61" s="106"/>
      <c r="U61" s="106"/>
      <c r="V61" s="106"/>
      <c r="W61" s="106"/>
      <c r="X61" s="107">
        <v>250</v>
      </c>
    </row>
    <row r="62" spans="1:24" ht="12.75">
      <c r="A62" s="62" t="s">
        <v>333</v>
      </c>
      <c r="B62" s="68"/>
      <c r="C62" s="106"/>
      <c r="D62" s="106"/>
      <c r="E62" s="106"/>
      <c r="F62" s="106"/>
      <c r="G62" s="106"/>
      <c r="H62" s="106"/>
      <c r="I62" s="106"/>
      <c r="J62" s="106"/>
      <c r="K62" s="106">
        <v>75</v>
      </c>
      <c r="L62" s="106"/>
      <c r="M62" s="106"/>
      <c r="N62" s="106"/>
      <c r="O62" s="106"/>
      <c r="P62" s="106"/>
      <c r="Q62" s="106"/>
      <c r="R62" s="106"/>
      <c r="S62" s="106"/>
      <c r="T62" s="106"/>
      <c r="U62" s="106"/>
      <c r="V62" s="106"/>
      <c r="W62" s="106"/>
      <c r="X62" s="107">
        <v>75</v>
      </c>
    </row>
    <row r="63" spans="1:24" ht="12.75">
      <c r="A63" s="62" t="s">
        <v>328</v>
      </c>
      <c r="B63" s="68"/>
      <c r="C63" s="106"/>
      <c r="D63" s="106"/>
      <c r="E63" s="106"/>
      <c r="F63" s="106"/>
      <c r="G63" s="106"/>
      <c r="H63" s="106"/>
      <c r="I63" s="106"/>
      <c r="J63" s="106">
        <v>200</v>
      </c>
      <c r="K63" s="106"/>
      <c r="L63" s="106"/>
      <c r="M63" s="106"/>
      <c r="N63" s="106"/>
      <c r="O63" s="106"/>
      <c r="P63" s="106"/>
      <c r="Q63" s="106"/>
      <c r="R63" s="106"/>
      <c r="S63" s="106"/>
      <c r="T63" s="106"/>
      <c r="U63" s="106"/>
      <c r="V63" s="106"/>
      <c r="W63" s="106"/>
      <c r="X63" s="107">
        <v>200</v>
      </c>
    </row>
    <row r="64" spans="1:24" ht="12.75">
      <c r="A64" s="62" t="s">
        <v>329</v>
      </c>
      <c r="B64" s="68"/>
      <c r="C64" s="106"/>
      <c r="D64" s="106"/>
      <c r="E64" s="106"/>
      <c r="F64" s="106"/>
      <c r="G64" s="106"/>
      <c r="H64" s="106"/>
      <c r="I64" s="106"/>
      <c r="J64" s="106">
        <v>200</v>
      </c>
      <c r="K64" s="106"/>
      <c r="L64" s="106"/>
      <c r="M64" s="106"/>
      <c r="N64" s="106"/>
      <c r="O64" s="106"/>
      <c r="P64" s="106"/>
      <c r="Q64" s="106"/>
      <c r="R64" s="106"/>
      <c r="S64" s="106"/>
      <c r="T64" s="106"/>
      <c r="U64" s="106"/>
      <c r="V64" s="106"/>
      <c r="W64" s="106"/>
      <c r="X64" s="107">
        <v>200</v>
      </c>
    </row>
    <row r="65" spans="1:24" ht="12.75">
      <c r="A65" s="62" t="s">
        <v>85</v>
      </c>
      <c r="B65" s="68"/>
      <c r="C65" s="106"/>
      <c r="D65" s="106"/>
      <c r="E65" s="106"/>
      <c r="F65" s="106"/>
      <c r="G65" s="106"/>
      <c r="H65" s="106"/>
      <c r="I65" s="106"/>
      <c r="J65" s="106"/>
      <c r="K65" s="106"/>
      <c r="L65" s="106"/>
      <c r="M65" s="106"/>
      <c r="N65" s="106"/>
      <c r="O65" s="106"/>
      <c r="P65" s="106"/>
      <c r="Q65" s="106"/>
      <c r="R65" s="106"/>
      <c r="S65" s="106"/>
      <c r="T65" s="106"/>
      <c r="U65" s="106"/>
      <c r="V65" s="106"/>
      <c r="W65" s="106"/>
      <c r="X65" s="107"/>
    </row>
    <row r="66" spans="1:24" ht="12.75">
      <c r="A66" s="62" t="s">
        <v>131</v>
      </c>
      <c r="B66" s="68"/>
      <c r="C66" s="106"/>
      <c r="D66" s="106"/>
      <c r="E66" s="106"/>
      <c r="F66" s="106"/>
      <c r="G66" s="106"/>
      <c r="H66" s="106"/>
      <c r="I66" s="106">
        <v>60</v>
      </c>
      <c r="J66" s="106"/>
      <c r="K66" s="106"/>
      <c r="L66" s="106"/>
      <c r="M66" s="106"/>
      <c r="N66" s="106"/>
      <c r="O66" s="106"/>
      <c r="P66" s="106"/>
      <c r="Q66" s="106"/>
      <c r="R66" s="106"/>
      <c r="S66" s="106"/>
      <c r="T66" s="106"/>
      <c r="U66" s="106"/>
      <c r="V66" s="106"/>
      <c r="W66" s="106"/>
      <c r="X66" s="107">
        <v>60</v>
      </c>
    </row>
    <row r="67" spans="1:24" ht="12.75">
      <c r="A67" s="62" t="s">
        <v>128</v>
      </c>
      <c r="B67" s="68"/>
      <c r="C67" s="106"/>
      <c r="D67" s="106"/>
      <c r="E67" s="106"/>
      <c r="F67" s="106"/>
      <c r="G67" s="106"/>
      <c r="H67" s="106"/>
      <c r="I67" s="106"/>
      <c r="J67" s="106"/>
      <c r="K67" s="106"/>
      <c r="L67" s="106"/>
      <c r="M67" s="106"/>
      <c r="N67" s="106"/>
      <c r="O67" s="106"/>
      <c r="P67" s="106"/>
      <c r="Q67" s="106"/>
      <c r="R67" s="106">
        <v>42</v>
      </c>
      <c r="S67" s="106"/>
      <c r="T67" s="106"/>
      <c r="U67" s="106"/>
      <c r="V67" s="106"/>
      <c r="W67" s="106"/>
      <c r="X67" s="107">
        <v>42</v>
      </c>
    </row>
    <row r="68" spans="1:24" ht="12.75">
      <c r="A68" s="62" t="s">
        <v>335</v>
      </c>
      <c r="B68" s="68"/>
      <c r="C68" s="106"/>
      <c r="D68" s="106"/>
      <c r="E68" s="106"/>
      <c r="F68" s="106"/>
      <c r="G68" s="106"/>
      <c r="H68" s="106"/>
      <c r="I68" s="106"/>
      <c r="J68" s="106"/>
      <c r="K68" s="106"/>
      <c r="L68" s="106">
        <v>0</v>
      </c>
      <c r="M68" s="106"/>
      <c r="N68" s="106"/>
      <c r="O68" s="106"/>
      <c r="P68" s="106"/>
      <c r="Q68" s="106"/>
      <c r="R68" s="106"/>
      <c r="S68" s="106"/>
      <c r="T68" s="106"/>
      <c r="U68" s="106"/>
      <c r="V68" s="106"/>
      <c r="W68" s="106"/>
      <c r="X68" s="107">
        <v>0</v>
      </c>
    </row>
    <row r="69" spans="1:24" ht="12.75">
      <c r="A69" s="62" t="s">
        <v>143</v>
      </c>
      <c r="B69" s="68"/>
      <c r="C69" s="106">
        <v>30</v>
      </c>
      <c r="D69" s="106"/>
      <c r="E69" s="106"/>
      <c r="F69" s="106"/>
      <c r="G69" s="106"/>
      <c r="H69" s="106"/>
      <c r="I69" s="106"/>
      <c r="J69" s="106"/>
      <c r="K69" s="106"/>
      <c r="L69" s="106"/>
      <c r="M69" s="106"/>
      <c r="N69" s="106"/>
      <c r="O69" s="106"/>
      <c r="P69" s="106"/>
      <c r="Q69" s="106"/>
      <c r="R69" s="106"/>
      <c r="S69" s="106"/>
      <c r="T69" s="106"/>
      <c r="U69" s="106"/>
      <c r="V69" s="106"/>
      <c r="W69" s="106"/>
      <c r="X69" s="107">
        <v>30</v>
      </c>
    </row>
    <row r="70" spans="1:24" ht="12.75">
      <c r="A70" s="62" t="s">
        <v>157</v>
      </c>
      <c r="B70" s="68"/>
      <c r="C70" s="106"/>
      <c r="D70" s="106"/>
      <c r="E70" s="106"/>
      <c r="F70" s="106"/>
      <c r="G70" s="106"/>
      <c r="H70" s="106"/>
      <c r="I70" s="106"/>
      <c r="J70" s="106"/>
      <c r="K70" s="106"/>
      <c r="L70" s="106"/>
      <c r="M70" s="106"/>
      <c r="N70" s="106"/>
      <c r="O70" s="106"/>
      <c r="P70" s="106"/>
      <c r="Q70" s="106"/>
      <c r="R70" s="106">
        <v>35</v>
      </c>
      <c r="S70" s="106"/>
      <c r="T70" s="106"/>
      <c r="U70" s="106"/>
      <c r="V70" s="106"/>
      <c r="W70" s="106"/>
      <c r="X70" s="107">
        <v>35</v>
      </c>
    </row>
    <row r="71" spans="1:24" ht="12.75">
      <c r="A71" s="62" t="s">
        <v>307</v>
      </c>
      <c r="B71" s="68"/>
      <c r="C71" s="106">
        <v>100</v>
      </c>
      <c r="D71" s="106"/>
      <c r="E71" s="106"/>
      <c r="F71" s="106"/>
      <c r="G71" s="106"/>
      <c r="H71" s="106"/>
      <c r="I71" s="106"/>
      <c r="J71" s="106"/>
      <c r="K71" s="106"/>
      <c r="L71" s="106"/>
      <c r="M71" s="106"/>
      <c r="N71" s="106"/>
      <c r="O71" s="106"/>
      <c r="P71" s="106"/>
      <c r="Q71" s="106"/>
      <c r="R71" s="106"/>
      <c r="S71" s="106"/>
      <c r="T71" s="106"/>
      <c r="U71" s="106"/>
      <c r="V71" s="106"/>
      <c r="W71" s="106"/>
      <c r="X71" s="107">
        <v>100</v>
      </c>
    </row>
    <row r="72" spans="1:24" ht="12.75">
      <c r="A72" s="62" t="s">
        <v>125</v>
      </c>
      <c r="B72" s="68"/>
      <c r="C72" s="106"/>
      <c r="D72" s="106"/>
      <c r="E72" s="106"/>
      <c r="F72" s="106"/>
      <c r="G72" s="106"/>
      <c r="H72" s="106"/>
      <c r="I72" s="106"/>
      <c r="J72" s="106"/>
      <c r="K72" s="106"/>
      <c r="L72" s="106"/>
      <c r="M72" s="106"/>
      <c r="N72" s="106"/>
      <c r="O72" s="106"/>
      <c r="P72" s="106"/>
      <c r="Q72" s="106"/>
      <c r="R72" s="106">
        <v>56</v>
      </c>
      <c r="S72" s="106"/>
      <c r="T72" s="106"/>
      <c r="U72" s="106"/>
      <c r="V72" s="106"/>
      <c r="W72" s="106"/>
      <c r="X72" s="107">
        <v>56</v>
      </c>
    </row>
    <row r="73" spans="1:24" ht="12.75">
      <c r="A73" s="62" t="s">
        <v>162</v>
      </c>
      <c r="B73" s="68"/>
      <c r="C73" s="106"/>
      <c r="D73" s="106"/>
      <c r="E73" s="106"/>
      <c r="F73" s="106"/>
      <c r="G73" s="106">
        <v>108</v>
      </c>
      <c r="H73" s="106"/>
      <c r="I73" s="106"/>
      <c r="J73" s="106"/>
      <c r="K73" s="106"/>
      <c r="L73" s="106"/>
      <c r="M73" s="106"/>
      <c r="N73" s="106"/>
      <c r="O73" s="106"/>
      <c r="P73" s="106"/>
      <c r="Q73" s="106"/>
      <c r="R73" s="106"/>
      <c r="S73" s="106"/>
      <c r="T73" s="106"/>
      <c r="U73" s="106"/>
      <c r="V73" s="106"/>
      <c r="W73" s="106"/>
      <c r="X73" s="107">
        <v>108</v>
      </c>
    </row>
    <row r="74" spans="1:24" ht="12.75">
      <c r="A74" s="62" t="s">
        <v>160</v>
      </c>
      <c r="B74" s="68"/>
      <c r="C74" s="106"/>
      <c r="D74" s="106"/>
      <c r="E74" s="106"/>
      <c r="F74" s="106"/>
      <c r="G74" s="106">
        <v>43</v>
      </c>
      <c r="H74" s="106"/>
      <c r="I74" s="106"/>
      <c r="J74" s="106"/>
      <c r="K74" s="106"/>
      <c r="L74" s="106"/>
      <c r="M74" s="106"/>
      <c r="N74" s="106"/>
      <c r="O74" s="106"/>
      <c r="P74" s="106"/>
      <c r="Q74" s="106"/>
      <c r="R74" s="106"/>
      <c r="S74" s="106"/>
      <c r="T74" s="106"/>
      <c r="U74" s="106"/>
      <c r="V74" s="106"/>
      <c r="W74" s="106"/>
      <c r="X74" s="107">
        <v>43</v>
      </c>
    </row>
    <row r="75" spans="1:24" ht="12.75">
      <c r="A75" s="62" t="s">
        <v>265</v>
      </c>
      <c r="B75" s="68"/>
      <c r="C75" s="106"/>
      <c r="D75" s="106"/>
      <c r="E75" s="106"/>
      <c r="F75" s="106"/>
      <c r="G75" s="106">
        <v>65</v>
      </c>
      <c r="H75" s="106"/>
      <c r="I75" s="106"/>
      <c r="J75" s="106"/>
      <c r="K75" s="106"/>
      <c r="L75" s="106"/>
      <c r="M75" s="106"/>
      <c r="N75" s="106"/>
      <c r="O75" s="106"/>
      <c r="P75" s="106"/>
      <c r="Q75" s="106"/>
      <c r="R75" s="106"/>
      <c r="S75" s="106"/>
      <c r="T75" s="106"/>
      <c r="U75" s="106"/>
      <c r="V75" s="106"/>
      <c r="W75" s="106"/>
      <c r="X75" s="107">
        <v>65</v>
      </c>
    </row>
    <row r="76" spans="1:24" ht="12.75">
      <c r="A76" s="62" t="s">
        <v>173</v>
      </c>
      <c r="B76" s="68"/>
      <c r="C76" s="106">
        <v>0</v>
      </c>
      <c r="D76" s="106"/>
      <c r="E76" s="106"/>
      <c r="F76" s="106"/>
      <c r="G76" s="106"/>
      <c r="H76" s="106"/>
      <c r="I76" s="106"/>
      <c r="J76" s="106"/>
      <c r="K76" s="106"/>
      <c r="L76" s="106"/>
      <c r="M76" s="106"/>
      <c r="N76" s="106"/>
      <c r="O76" s="106"/>
      <c r="P76" s="106"/>
      <c r="Q76" s="106"/>
      <c r="R76" s="106"/>
      <c r="S76" s="106"/>
      <c r="T76" s="106"/>
      <c r="U76" s="106"/>
      <c r="V76" s="106"/>
      <c r="W76" s="106"/>
      <c r="X76" s="107">
        <v>0</v>
      </c>
    </row>
    <row r="77" spans="1:24" ht="12.75">
      <c r="A77" s="63" t="s">
        <v>358</v>
      </c>
      <c r="B77" s="70">
        <v>350</v>
      </c>
      <c r="C77" s="97">
        <v>390</v>
      </c>
      <c r="D77" s="97">
        <v>100</v>
      </c>
      <c r="E77" s="97">
        <v>1930</v>
      </c>
      <c r="F77" s="97"/>
      <c r="G77" s="97">
        <v>256</v>
      </c>
      <c r="H77" s="97">
        <v>100</v>
      </c>
      <c r="I77" s="97">
        <v>60</v>
      </c>
      <c r="J77" s="97">
        <v>730</v>
      </c>
      <c r="K77" s="97">
        <v>325</v>
      </c>
      <c r="L77" s="97">
        <v>0</v>
      </c>
      <c r="M77" s="97">
        <v>1000</v>
      </c>
      <c r="N77" s="97">
        <v>100</v>
      </c>
      <c r="O77" s="97">
        <v>0</v>
      </c>
      <c r="P77" s="97">
        <v>80</v>
      </c>
      <c r="Q77" s="97">
        <v>10</v>
      </c>
      <c r="R77" s="97">
        <v>504</v>
      </c>
      <c r="S77" s="97">
        <v>0</v>
      </c>
      <c r="T77" s="97">
        <v>0</v>
      </c>
      <c r="U77" s="97">
        <v>0</v>
      </c>
      <c r="V77" s="97">
        <v>0</v>
      </c>
      <c r="W77" s="97">
        <v>0</v>
      </c>
      <c r="X77" s="98">
        <v>5935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U138"/>
  <sheetViews>
    <sheetView tabSelected="1" workbookViewId="0" topLeftCell="A1">
      <selection activeCell="B1" sqref="B1"/>
    </sheetView>
  </sheetViews>
  <sheetFormatPr defaultColWidth="9.140625" defaultRowHeight="12.75"/>
  <cols>
    <col min="1" max="1" width="11.7109375" style="9" customWidth="1"/>
    <col min="2" max="2" width="8.140625" style="9" customWidth="1"/>
    <col min="3" max="3" width="8.8515625" style="10" customWidth="1"/>
    <col min="4" max="4" width="13.57421875" style="136" customWidth="1"/>
    <col min="5" max="5" width="23.8515625" style="11" bestFit="1" customWidth="1"/>
    <col min="6" max="6" width="20.7109375" style="11" customWidth="1"/>
    <col min="7" max="8" width="10.7109375" style="111" customWidth="1"/>
    <col min="9" max="9" width="10.7109375" style="11" customWidth="1"/>
    <col min="10" max="10" width="18.140625" style="11" customWidth="1"/>
    <col min="11" max="11" width="9.57421875" style="10" bestFit="1" customWidth="1"/>
    <col min="12" max="12" width="13.421875" style="111" bestFit="1" customWidth="1"/>
    <col min="13" max="13" width="12.00390625" style="111" bestFit="1" customWidth="1"/>
    <col min="14" max="14" width="15.7109375" style="11" customWidth="1"/>
    <col min="15" max="15" width="12.57421875" style="12" customWidth="1"/>
    <col min="16" max="16" width="13.00390625" style="12" customWidth="1"/>
    <col min="17" max="17" width="15.7109375" style="11" customWidth="1"/>
    <col min="18" max="18" width="10.8515625" style="124" customWidth="1"/>
    <col min="19" max="19" width="11.28125" style="124" customWidth="1"/>
    <col min="20" max="20" width="9.28125" style="49" customWidth="1"/>
    <col min="21" max="16384" width="9.140625" style="9" customWidth="1"/>
  </cols>
  <sheetData>
    <row r="1" spans="2:19" ht="21" thickBot="1">
      <c r="B1" s="1" t="s">
        <v>442</v>
      </c>
      <c r="G1" s="110" t="s">
        <v>310</v>
      </c>
      <c r="H1" s="110"/>
      <c r="J1" s="58" t="s">
        <v>352</v>
      </c>
      <c r="K1" s="59">
        <v>0.9</v>
      </c>
      <c r="N1" s="58" t="s">
        <v>353</v>
      </c>
      <c r="O1" s="59">
        <v>0.6</v>
      </c>
      <c r="P1" s="58" t="s">
        <v>354</v>
      </c>
      <c r="Q1" s="59">
        <v>0.25</v>
      </c>
      <c r="R1" s="114" t="s">
        <v>355</v>
      </c>
      <c r="S1" s="115">
        <v>0.05</v>
      </c>
    </row>
    <row r="2" spans="18:20" ht="26.25" thickBot="1">
      <c r="R2" s="116" t="s">
        <v>347</v>
      </c>
      <c r="S2" s="117"/>
      <c r="T2" s="50" t="s">
        <v>348</v>
      </c>
    </row>
    <row r="3" spans="1:20" s="13" customFormat="1" ht="56.25" customHeight="1" thickBot="1">
      <c r="A3" s="13" t="s">
        <v>300</v>
      </c>
      <c r="B3" s="13" t="s">
        <v>0</v>
      </c>
      <c r="C3" s="14" t="s">
        <v>13</v>
      </c>
      <c r="D3" s="137" t="s">
        <v>12</v>
      </c>
      <c r="E3" s="15" t="s">
        <v>1</v>
      </c>
      <c r="F3" s="15" t="s">
        <v>2</v>
      </c>
      <c r="G3" s="112" t="s">
        <v>3</v>
      </c>
      <c r="H3" s="113" t="s">
        <v>417</v>
      </c>
      <c r="I3" s="15" t="s">
        <v>4</v>
      </c>
      <c r="J3" s="15" t="s">
        <v>5</v>
      </c>
      <c r="K3" s="14" t="s">
        <v>6</v>
      </c>
      <c r="L3" s="112" t="s">
        <v>7</v>
      </c>
      <c r="M3" s="112" t="s">
        <v>8</v>
      </c>
      <c r="N3" s="15" t="s">
        <v>9</v>
      </c>
      <c r="O3" s="16" t="s">
        <v>10</v>
      </c>
      <c r="P3" s="16" t="s">
        <v>201</v>
      </c>
      <c r="Q3" s="15" t="s">
        <v>11</v>
      </c>
      <c r="R3" s="118" t="s">
        <v>349</v>
      </c>
      <c r="S3" s="119" t="s">
        <v>350</v>
      </c>
      <c r="T3" s="51" t="s">
        <v>351</v>
      </c>
    </row>
    <row r="4" spans="1:20" s="8" customFormat="1" ht="51.75" thickTop="1">
      <c r="A4" s="72">
        <v>40375</v>
      </c>
      <c r="B4" s="73" t="s">
        <v>311</v>
      </c>
      <c r="C4" s="6">
        <v>1001</v>
      </c>
      <c r="D4" s="46"/>
      <c r="E4" s="75" t="s">
        <v>362</v>
      </c>
      <c r="F4" s="73" t="s">
        <v>313</v>
      </c>
      <c r="G4" s="93" t="s">
        <v>412</v>
      </c>
      <c r="H4" s="93" t="s">
        <v>379</v>
      </c>
      <c r="I4" s="75" t="s">
        <v>204</v>
      </c>
      <c r="J4" s="75" t="s">
        <v>198</v>
      </c>
      <c r="K4" s="74" t="s">
        <v>86</v>
      </c>
      <c r="L4" s="75" t="s">
        <v>371</v>
      </c>
      <c r="M4" s="75" t="s">
        <v>372</v>
      </c>
      <c r="N4" s="75"/>
      <c r="O4" s="76">
        <v>436</v>
      </c>
      <c r="P4" s="77"/>
      <c r="Q4" s="75"/>
      <c r="R4" s="120">
        <f>+O4</f>
        <v>436</v>
      </c>
      <c r="S4" s="121">
        <f>+R4*0.25</f>
        <v>109</v>
      </c>
      <c r="T4" s="79"/>
    </row>
    <row r="5" spans="1:21" s="8" customFormat="1" ht="89.25">
      <c r="A5" s="17">
        <v>40155</v>
      </c>
      <c r="B5" s="8" t="s">
        <v>169</v>
      </c>
      <c r="C5" s="6">
        <v>1000</v>
      </c>
      <c r="D5" s="42"/>
      <c r="E5" s="5" t="s">
        <v>134</v>
      </c>
      <c r="F5" s="5" t="s">
        <v>135</v>
      </c>
      <c r="G5" s="83" t="s">
        <v>413</v>
      </c>
      <c r="H5" s="78" t="s">
        <v>415</v>
      </c>
      <c r="I5" s="5" t="s">
        <v>197</v>
      </c>
      <c r="J5" s="5" t="s">
        <v>198</v>
      </c>
      <c r="K5" s="6" t="s">
        <v>20</v>
      </c>
      <c r="L5" s="75" t="s">
        <v>375</v>
      </c>
      <c r="M5" s="75" t="s">
        <v>374</v>
      </c>
      <c r="N5" s="5" t="s">
        <v>199</v>
      </c>
      <c r="O5" s="18" t="s">
        <v>200</v>
      </c>
      <c r="Q5" s="7" t="s">
        <v>64</v>
      </c>
      <c r="R5" s="120">
        <v>40</v>
      </c>
      <c r="S5" s="121">
        <f>IF(K5="vu",R5*$S$1,IF(K5="U",R5*$Q$1,IF(K5="L",R5*$O$1,R5*$K$1)))</f>
        <v>24</v>
      </c>
      <c r="T5" s="52"/>
      <c r="U5" s="21"/>
    </row>
    <row r="6" spans="1:21" s="8" customFormat="1" ht="63.75">
      <c r="A6" s="86">
        <v>40155</v>
      </c>
      <c r="B6" s="87" t="s">
        <v>168</v>
      </c>
      <c r="C6" s="25">
        <v>1000</v>
      </c>
      <c r="D6" s="42" t="s">
        <v>43</v>
      </c>
      <c r="E6" s="26" t="s">
        <v>132</v>
      </c>
      <c r="F6" s="26" t="s">
        <v>133</v>
      </c>
      <c r="G6" s="78" t="s">
        <v>413</v>
      </c>
      <c r="H6" s="78" t="s">
        <v>415</v>
      </c>
      <c r="I6" s="26" t="s">
        <v>197</v>
      </c>
      <c r="J6" s="26" t="s">
        <v>198</v>
      </c>
      <c r="K6" s="25" t="s">
        <v>195</v>
      </c>
      <c r="L6" s="75" t="s">
        <v>375</v>
      </c>
      <c r="M6" s="75" t="s">
        <v>374</v>
      </c>
      <c r="N6" s="26" t="s">
        <v>199</v>
      </c>
      <c r="O6" s="109" t="s">
        <v>200</v>
      </c>
      <c r="P6" s="87"/>
      <c r="Q6" s="88" t="s">
        <v>64</v>
      </c>
      <c r="R6" s="120">
        <v>40</v>
      </c>
      <c r="S6" s="121">
        <f>IF(K6="vu",R6*$S$1,IF(K6="U",R6*$Q$1,IF(K6="L",R6*$O$1,R6*$K$1)))</f>
        <v>2</v>
      </c>
      <c r="T6" s="90"/>
      <c r="U6" s="87"/>
    </row>
    <row r="7" spans="1:21" s="40" customFormat="1" ht="191.25">
      <c r="A7" s="185">
        <v>40388</v>
      </c>
      <c r="B7" s="173" t="s">
        <v>311</v>
      </c>
      <c r="C7" s="41">
        <v>1001</v>
      </c>
      <c r="D7" s="46"/>
      <c r="E7" s="148" t="s">
        <v>363</v>
      </c>
      <c r="F7" s="148" t="s">
        <v>378</v>
      </c>
      <c r="G7" s="148" t="s">
        <v>412</v>
      </c>
      <c r="H7" s="148" t="s">
        <v>379</v>
      </c>
      <c r="I7" s="46" t="s">
        <v>204</v>
      </c>
      <c r="J7" s="46" t="s">
        <v>198</v>
      </c>
      <c r="K7" s="174" t="s">
        <v>20</v>
      </c>
      <c r="L7" s="46" t="s">
        <v>371</v>
      </c>
      <c r="M7" s="46" t="s">
        <v>372</v>
      </c>
      <c r="N7" s="176" t="s">
        <v>441</v>
      </c>
      <c r="O7" s="175">
        <v>2200</v>
      </c>
      <c r="P7" s="47"/>
      <c r="Q7" s="46"/>
      <c r="R7" s="54">
        <v>0</v>
      </c>
      <c r="S7" s="149">
        <f>IF(K7="vu",R7*$S$1,IF(K7="U",R7*$Q$1,IF(K7="L",R7*$O$1,R7*$K$1)))</f>
        <v>0</v>
      </c>
      <c r="T7" s="53">
        <f>SUM(S4,S7,S8:S10)</f>
        <v>145</v>
      </c>
      <c r="U7" s="40">
        <f>SUM(S7:S11)</f>
        <v>48</v>
      </c>
    </row>
    <row r="8" spans="1:21" s="8" customFormat="1" ht="89.25">
      <c r="A8" s="32">
        <v>40344</v>
      </c>
      <c r="B8" s="8" t="s">
        <v>203</v>
      </c>
      <c r="C8" s="6">
        <v>1001</v>
      </c>
      <c r="D8" s="42"/>
      <c r="E8" s="5" t="s">
        <v>131</v>
      </c>
      <c r="F8" s="28" t="s">
        <v>309</v>
      </c>
      <c r="G8" s="78" t="s">
        <v>405</v>
      </c>
      <c r="H8" s="78" t="s">
        <v>379</v>
      </c>
      <c r="I8" s="5" t="s">
        <v>204</v>
      </c>
      <c r="J8" s="5" t="s">
        <v>198</v>
      </c>
      <c r="K8" s="6" t="s">
        <v>20</v>
      </c>
      <c r="L8" s="75" t="s">
        <v>375</v>
      </c>
      <c r="M8" s="75" t="s">
        <v>374</v>
      </c>
      <c r="N8" s="5" t="s">
        <v>207</v>
      </c>
      <c r="O8" s="19" t="s">
        <v>208</v>
      </c>
      <c r="P8" s="7" t="s">
        <v>206</v>
      </c>
      <c r="Q8" s="5" t="s">
        <v>209</v>
      </c>
      <c r="R8" s="120">
        <v>60</v>
      </c>
      <c r="S8" s="121">
        <f aca="true" t="shared" si="0" ref="S8:S39">IF(K8="vu",R8*$S$1,IF(K8="U",R8*$Q$1,IF(K8="L",R8*$O$1,R8*$K$1)))</f>
        <v>36</v>
      </c>
      <c r="T8" s="52"/>
      <c r="U8" s="33"/>
    </row>
    <row r="9" spans="1:21" s="73" customFormat="1" ht="25.5">
      <c r="A9" s="17">
        <v>40155</v>
      </c>
      <c r="B9" s="8" t="s">
        <v>202</v>
      </c>
      <c r="C9" s="6">
        <v>1001</v>
      </c>
      <c r="D9" s="42"/>
      <c r="E9" s="5" t="s">
        <v>130</v>
      </c>
      <c r="F9" s="5" t="s">
        <v>87</v>
      </c>
      <c r="G9" s="78" t="s">
        <v>403</v>
      </c>
      <c r="H9" s="78"/>
      <c r="I9" s="5" t="s">
        <v>204</v>
      </c>
      <c r="J9" s="5" t="s">
        <v>198</v>
      </c>
      <c r="K9" s="6" t="s">
        <v>86</v>
      </c>
      <c r="L9" s="83"/>
      <c r="M9" s="83"/>
      <c r="N9" s="5" t="s">
        <v>207</v>
      </c>
      <c r="O9" s="7">
        <v>0</v>
      </c>
      <c r="P9" s="7"/>
      <c r="Q9" s="5"/>
      <c r="R9" s="120"/>
      <c r="S9" s="121">
        <f t="shared" si="0"/>
        <v>0</v>
      </c>
      <c r="T9" s="52"/>
      <c r="U9" s="8"/>
    </row>
    <row r="10" spans="1:21" s="73" customFormat="1" ht="38.25">
      <c r="A10" s="17">
        <v>40155</v>
      </c>
      <c r="B10" s="8" t="s">
        <v>96</v>
      </c>
      <c r="C10" s="6">
        <v>1001</v>
      </c>
      <c r="D10" s="42" t="s">
        <v>44</v>
      </c>
      <c r="E10" s="5" t="s">
        <v>85</v>
      </c>
      <c r="F10" s="5" t="s">
        <v>87</v>
      </c>
      <c r="G10" s="78" t="s">
        <v>403</v>
      </c>
      <c r="H10" s="78"/>
      <c r="I10" s="5" t="s">
        <v>204</v>
      </c>
      <c r="J10" s="5" t="s">
        <v>198</v>
      </c>
      <c r="K10" s="6" t="s">
        <v>86</v>
      </c>
      <c r="L10" s="83"/>
      <c r="M10" s="83"/>
      <c r="N10" s="5" t="s">
        <v>207</v>
      </c>
      <c r="O10" s="7">
        <v>0</v>
      </c>
      <c r="P10" s="7"/>
      <c r="Q10" s="5"/>
      <c r="R10" s="120"/>
      <c r="S10" s="121">
        <f t="shared" si="0"/>
        <v>0</v>
      </c>
      <c r="T10" s="52"/>
      <c r="U10" s="8"/>
    </row>
    <row r="11" spans="1:21" s="8" customFormat="1" ht="51">
      <c r="A11" s="32">
        <v>40344</v>
      </c>
      <c r="B11" s="8" t="s">
        <v>210</v>
      </c>
      <c r="C11" s="6">
        <v>1002</v>
      </c>
      <c r="D11" s="42" t="s">
        <v>45</v>
      </c>
      <c r="E11" s="28" t="s">
        <v>316</v>
      </c>
      <c r="F11" s="5" t="s">
        <v>211</v>
      </c>
      <c r="G11" s="83" t="s">
        <v>413</v>
      </c>
      <c r="H11" s="78" t="s">
        <v>415</v>
      </c>
      <c r="I11" s="5" t="s">
        <v>197</v>
      </c>
      <c r="J11" s="5" t="s">
        <v>198</v>
      </c>
      <c r="K11" s="29" t="s">
        <v>20</v>
      </c>
      <c r="L11" s="75" t="s">
        <v>375</v>
      </c>
      <c r="M11" s="75" t="s">
        <v>374</v>
      </c>
      <c r="N11" s="5" t="s">
        <v>238</v>
      </c>
      <c r="O11" s="7" t="s">
        <v>213</v>
      </c>
      <c r="P11" s="7">
        <v>0</v>
      </c>
      <c r="Q11" s="5" t="s">
        <v>212</v>
      </c>
      <c r="R11" s="120">
        <v>20</v>
      </c>
      <c r="S11" s="121">
        <f t="shared" si="0"/>
        <v>12</v>
      </c>
      <c r="T11" s="53"/>
      <c r="U11" s="40"/>
    </row>
    <row r="12" spans="1:21" s="21" customFormat="1" ht="25.5">
      <c r="A12" s="34">
        <v>40344</v>
      </c>
      <c r="B12" s="35" t="s">
        <v>318</v>
      </c>
      <c r="C12" s="22">
        <v>1200</v>
      </c>
      <c r="D12" s="46"/>
      <c r="E12" s="37" t="s">
        <v>319</v>
      </c>
      <c r="F12" s="37" t="s">
        <v>321</v>
      </c>
      <c r="G12" s="75"/>
      <c r="H12" s="75"/>
      <c r="I12" s="37" t="s">
        <v>214</v>
      </c>
      <c r="J12" s="37" t="s">
        <v>198</v>
      </c>
      <c r="K12" s="36" t="s">
        <v>247</v>
      </c>
      <c r="L12" s="75" t="s">
        <v>375</v>
      </c>
      <c r="M12" s="75" t="s">
        <v>374</v>
      </c>
      <c r="N12" s="37"/>
      <c r="O12" s="38">
        <v>0</v>
      </c>
      <c r="P12" s="38"/>
      <c r="Q12" s="37"/>
      <c r="R12" s="120">
        <v>0</v>
      </c>
      <c r="S12" s="121">
        <f t="shared" si="0"/>
        <v>0</v>
      </c>
      <c r="T12" s="52"/>
      <c r="U12" s="42"/>
    </row>
    <row r="13" spans="1:21" s="35" customFormat="1" ht="25.5">
      <c r="A13" s="34">
        <v>40344</v>
      </c>
      <c r="B13" s="35" t="s">
        <v>317</v>
      </c>
      <c r="C13" s="125">
        <v>1200</v>
      </c>
      <c r="D13" s="46"/>
      <c r="E13" s="37" t="s">
        <v>320</v>
      </c>
      <c r="F13" s="37" t="s">
        <v>321</v>
      </c>
      <c r="G13" s="75"/>
      <c r="H13" s="75"/>
      <c r="I13" s="37" t="s">
        <v>214</v>
      </c>
      <c r="J13" s="37" t="s">
        <v>198</v>
      </c>
      <c r="K13" s="36" t="s">
        <v>247</v>
      </c>
      <c r="L13" s="75" t="s">
        <v>375</v>
      </c>
      <c r="M13" s="75" t="s">
        <v>374</v>
      </c>
      <c r="N13" s="37"/>
      <c r="O13" s="38">
        <v>0</v>
      </c>
      <c r="P13" s="38"/>
      <c r="Q13" s="37"/>
      <c r="R13" s="120">
        <v>0</v>
      </c>
      <c r="S13" s="121">
        <f t="shared" si="0"/>
        <v>0</v>
      </c>
      <c r="T13" s="52"/>
      <c r="U13" s="42"/>
    </row>
    <row r="14" spans="1:21" s="35" customFormat="1" ht="63.75">
      <c r="A14" s="20">
        <v>40155</v>
      </c>
      <c r="B14" s="21" t="s">
        <v>170</v>
      </c>
      <c r="C14" s="22">
        <v>1200</v>
      </c>
      <c r="D14" s="42" t="s">
        <v>46</v>
      </c>
      <c r="E14" s="23" t="s">
        <v>171</v>
      </c>
      <c r="F14" s="91" t="s">
        <v>381</v>
      </c>
      <c r="G14" s="83" t="s">
        <v>413</v>
      </c>
      <c r="H14" s="78" t="s">
        <v>415</v>
      </c>
      <c r="I14" s="23" t="s">
        <v>214</v>
      </c>
      <c r="J14" s="91" t="s">
        <v>376</v>
      </c>
      <c r="K14" s="22" t="s">
        <v>86</v>
      </c>
      <c r="L14" s="83"/>
      <c r="M14" s="83"/>
      <c r="N14" s="23" t="s">
        <v>199</v>
      </c>
      <c r="O14" s="24">
        <v>60</v>
      </c>
      <c r="P14" s="24">
        <v>0</v>
      </c>
      <c r="Q14" s="23" t="s">
        <v>215</v>
      </c>
      <c r="R14" s="120">
        <v>60</v>
      </c>
      <c r="S14" s="121">
        <f t="shared" si="0"/>
        <v>15</v>
      </c>
      <c r="T14" s="53"/>
      <c r="U14" s="33"/>
    </row>
    <row r="15" spans="1:21" s="21" customFormat="1" ht="38.25">
      <c r="A15" s="32">
        <v>40344</v>
      </c>
      <c r="B15" s="8" t="s">
        <v>92</v>
      </c>
      <c r="C15" s="6">
        <v>1301</v>
      </c>
      <c r="D15" s="42"/>
      <c r="E15" s="5" t="s">
        <v>90</v>
      </c>
      <c r="F15" s="5" t="s">
        <v>89</v>
      </c>
      <c r="G15" s="78" t="s">
        <v>404</v>
      </c>
      <c r="H15" s="78" t="s">
        <v>379</v>
      </c>
      <c r="I15" s="5" t="s">
        <v>216</v>
      </c>
      <c r="J15" s="5" t="s">
        <v>198</v>
      </c>
      <c r="K15" s="6" t="s">
        <v>86</v>
      </c>
      <c r="L15" s="75" t="s">
        <v>375</v>
      </c>
      <c r="M15" s="75" t="s">
        <v>374</v>
      </c>
      <c r="N15" s="5" t="s">
        <v>64</v>
      </c>
      <c r="O15" s="30">
        <v>50</v>
      </c>
      <c r="P15" s="7">
        <v>0</v>
      </c>
      <c r="Q15" s="5" t="s">
        <v>217</v>
      </c>
      <c r="R15" s="120">
        <v>50</v>
      </c>
      <c r="S15" s="121">
        <f t="shared" si="0"/>
        <v>12.5</v>
      </c>
      <c r="T15" s="52"/>
      <c r="U15" s="8"/>
    </row>
    <row r="16" spans="1:20" s="8" customFormat="1" ht="38.25">
      <c r="A16" s="32">
        <v>40344</v>
      </c>
      <c r="B16" s="8" t="s">
        <v>91</v>
      </c>
      <c r="C16" s="6">
        <v>1301</v>
      </c>
      <c r="D16" s="42" t="s">
        <v>48</v>
      </c>
      <c r="E16" s="5" t="s">
        <v>88</v>
      </c>
      <c r="F16" s="5" t="s">
        <v>89</v>
      </c>
      <c r="G16" s="78" t="s">
        <v>404</v>
      </c>
      <c r="H16" s="78" t="s">
        <v>379</v>
      </c>
      <c r="I16" s="5" t="s">
        <v>216</v>
      </c>
      <c r="J16" s="5" t="s">
        <v>198</v>
      </c>
      <c r="K16" s="6" t="s">
        <v>86</v>
      </c>
      <c r="L16" s="75" t="s">
        <v>375</v>
      </c>
      <c r="M16" s="75" t="s">
        <v>374</v>
      </c>
      <c r="N16" s="5" t="s">
        <v>64</v>
      </c>
      <c r="O16" s="30">
        <v>50</v>
      </c>
      <c r="P16" s="7">
        <v>0</v>
      </c>
      <c r="Q16" s="5" t="s">
        <v>217</v>
      </c>
      <c r="R16" s="120">
        <v>50</v>
      </c>
      <c r="S16" s="121">
        <f t="shared" si="0"/>
        <v>12.5</v>
      </c>
      <c r="T16" s="52"/>
    </row>
    <row r="17" spans="1:21" s="8" customFormat="1" ht="51">
      <c r="A17" s="17">
        <v>40155</v>
      </c>
      <c r="B17" s="8" t="s">
        <v>95</v>
      </c>
      <c r="C17" s="6">
        <v>1302</v>
      </c>
      <c r="D17" s="42" t="s">
        <v>49</v>
      </c>
      <c r="E17" s="5" t="s">
        <v>93</v>
      </c>
      <c r="F17" s="5" t="s">
        <v>94</v>
      </c>
      <c r="G17" s="78" t="s">
        <v>405</v>
      </c>
      <c r="H17" s="78"/>
      <c r="I17" s="5" t="s">
        <v>216</v>
      </c>
      <c r="J17" s="5" t="s">
        <v>198</v>
      </c>
      <c r="K17" s="6" t="s">
        <v>86</v>
      </c>
      <c r="L17" s="75" t="s">
        <v>375</v>
      </c>
      <c r="M17" s="75" t="s">
        <v>374</v>
      </c>
      <c r="N17" s="5"/>
      <c r="O17" s="7">
        <v>0</v>
      </c>
      <c r="P17" s="7"/>
      <c r="Q17" s="5"/>
      <c r="R17" s="120">
        <v>0</v>
      </c>
      <c r="S17" s="121">
        <f t="shared" si="0"/>
        <v>0</v>
      </c>
      <c r="T17" s="52"/>
      <c r="U17" s="40"/>
    </row>
    <row r="18" spans="1:21" s="8" customFormat="1" ht="51">
      <c r="A18" s="86">
        <v>40155</v>
      </c>
      <c r="B18" s="87" t="s">
        <v>140</v>
      </c>
      <c r="C18" s="25">
        <v>1303</v>
      </c>
      <c r="D18" s="42"/>
      <c r="E18" s="26" t="s">
        <v>143</v>
      </c>
      <c r="F18" s="26" t="s">
        <v>144</v>
      </c>
      <c r="G18" s="83" t="s">
        <v>413</v>
      </c>
      <c r="H18" s="78" t="s">
        <v>415</v>
      </c>
      <c r="I18" s="26" t="s">
        <v>220</v>
      </c>
      <c r="J18" s="26" t="s">
        <v>198</v>
      </c>
      <c r="K18" s="25" t="s">
        <v>195</v>
      </c>
      <c r="L18" s="75" t="s">
        <v>375</v>
      </c>
      <c r="M18" s="75" t="s">
        <v>374</v>
      </c>
      <c r="N18" s="26" t="s">
        <v>64</v>
      </c>
      <c r="O18" s="88" t="s">
        <v>219</v>
      </c>
      <c r="P18" s="87"/>
      <c r="Q18" s="88" t="s">
        <v>274</v>
      </c>
      <c r="R18" s="120">
        <v>30</v>
      </c>
      <c r="S18" s="121">
        <f t="shared" si="0"/>
        <v>1.5</v>
      </c>
      <c r="T18" s="90"/>
      <c r="U18" s="87"/>
    </row>
    <row r="19" spans="1:20" s="8" customFormat="1" ht="25.5">
      <c r="A19" s="17">
        <v>40155</v>
      </c>
      <c r="B19" s="8" t="s">
        <v>139</v>
      </c>
      <c r="C19" s="6">
        <v>1303</v>
      </c>
      <c r="D19" s="42"/>
      <c r="E19" s="5" t="s">
        <v>142</v>
      </c>
      <c r="F19" s="5" t="s">
        <v>144</v>
      </c>
      <c r="G19" s="83" t="s">
        <v>413</v>
      </c>
      <c r="H19" s="78" t="s">
        <v>415</v>
      </c>
      <c r="I19" s="5" t="s">
        <v>220</v>
      </c>
      <c r="J19" s="5" t="s">
        <v>198</v>
      </c>
      <c r="K19" s="6" t="s">
        <v>86</v>
      </c>
      <c r="L19" s="75" t="s">
        <v>375</v>
      </c>
      <c r="M19" s="75" t="s">
        <v>374</v>
      </c>
      <c r="N19" s="5" t="s">
        <v>64</v>
      </c>
      <c r="O19" s="7" t="s">
        <v>218</v>
      </c>
      <c r="Q19" s="7" t="s">
        <v>274</v>
      </c>
      <c r="R19" s="120">
        <v>50</v>
      </c>
      <c r="S19" s="121">
        <f t="shared" si="0"/>
        <v>12.5</v>
      </c>
      <c r="T19" s="52"/>
    </row>
    <row r="20" spans="1:20" s="8" customFormat="1" ht="38.25">
      <c r="A20" s="17">
        <v>40155</v>
      </c>
      <c r="B20" s="8" t="s">
        <v>138</v>
      </c>
      <c r="C20" s="6">
        <v>1303</v>
      </c>
      <c r="D20" s="42" t="s">
        <v>50</v>
      </c>
      <c r="E20" s="5" t="s">
        <v>141</v>
      </c>
      <c r="F20" s="5" t="s">
        <v>144</v>
      </c>
      <c r="G20" s="83" t="s">
        <v>413</v>
      </c>
      <c r="H20" s="78" t="s">
        <v>415</v>
      </c>
      <c r="I20" s="5" t="s">
        <v>220</v>
      </c>
      <c r="J20" s="5" t="s">
        <v>198</v>
      </c>
      <c r="K20" s="6" t="s">
        <v>86</v>
      </c>
      <c r="L20" s="75" t="s">
        <v>375</v>
      </c>
      <c r="M20" s="75" t="s">
        <v>374</v>
      </c>
      <c r="N20" s="5" t="s">
        <v>64</v>
      </c>
      <c r="O20" s="7" t="s">
        <v>218</v>
      </c>
      <c r="Q20" s="7" t="s">
        <v>274</v>
      </c>
      <c r="R20" s="120">
        <v>50</v>
      </c>
      <c r="S20" s="121">
        <f t="shared" si="0"/>
        <v>12.5</v>
      </c>
      <c r="T20" s="52"/>
    </row>
    <row r="21" spans="1:20" s="8" customFormat="1" ht="38.25">
      <c r="A21" s="32">
        <v>40344</v>
      </c>
      <c r="B21" s="33" t="s">
        <v>314</v>
      </c>
      <c r="C21" s="29">
        <v>1304</v>
      </c>
      <c r="D21" s="46"/>
      <c r="E21" s="28" t="s">
        <v>315</v>
      </c>
      <c r="F21" s="28"/>
      <c r="G21" s="75" t="s">
        <v>409</v>
      </c>
      <c r="H21" s="75" t="s">
        <v>415</v>
      </c>
      <c r="I21" s="28" t="s">
        <v>216</v>
      </c>
      <c r="J21" s="28" t="s">
        <v>198</v>
      </c>
      <c r="K21" s="29" t="s">
        <v>86</v>
      </c>
      <c r="L21" s="75" t="s">
        <v>373</v>
      </c>
      <c r="M21" s="75" t="s">
        <v>374</v>
      </c>
      <c r="N21" s="28" t="s">
        <v>64</v>
      </c>
      <c r="O21" s="30">
        <v>100</v>
      </c>
      <c r="P21" s="30"/>
      <c r="Q21" s="28"/>
      <c r="R21" s="120">
        <v>100</v>
      </c>
      <c r="S21" s="121">
        <f t="shared" si="0"/>
        <v>25</v>
      </c>
      <c r="T21" s="52"/>
    </row>
    <row r="22" spans="1:21" s="8" customFormat="1" ht="25.5">
      <c r="A22" s="17">
        <v>40155</v>
      </c>
      <c r="B22" s="8" t="s">
        <v>102</v>
      </c>
      <c r="C22" s="6">
        <v>1304</v>
      </c>
      <c r="D22" s="42"/>
      <c r="E22" s="5" t="s">
        <v>99</v>
      </c>
      <c r="F22" s="5" t="s">
        <v>100</v>
      </c>
      <c r="G22" s="78" t="s">
        <v>400</v>
      </c>
      <c r="H22" s="78" t="s">
        <v>379</v>
      </c>
      <c r="I22" s="5" t="s">
        <v>216</v>
      </c>
      <c r="J22" s="5" t="s">
        <v>198</v>
      </c>
      <c r="K22" s="6" t="s">
        <v>86</v>
      </c>
      <c r="L22" s="75" t="s">
        <v>373</v>
      </c>
      <c r="M22" s="75" t="s">
        <v>374</v>
      </c>
      <c r="N22" s="5" t="s">
        <v>64</v>
      </c>
      <c r="O22" s="7">
        <v>165</v>
      </c>
      <c r="P22" s="7">
        <v>0</v>
      </c>
      <c r="Q22" s="5" t="s">
        <v>221</v>
      </c>
      <c r="R22" s="120">
        <v>165</v>
      </c>
      <c r="S22" s="121">
        <f t="shared" si="0"/>
        <v>41.25</v>
      </c>
      <c r="T22" s="52"/>
      <c r="U22" s="21"/>
    </row>
    <row r="23" spans="1:21" s="8" customFormat="1" ht="51">
      <c r="A23" s="17">
        <v>40155</v>
      </c>
      <c r="B23" s="8" t="s">
        <v>101</v>
      </c>
      <c r="C23" s="6">
        <v>1304</v>
      </c>
      <c r="D23" s="42" t="s">
        <v>51</v>
      </c>
      <c r="E23" s="5" t="s">
        <v>97</v>
      </c>
      <c r="F23" s="5" t="s">
        <v>98</v>
      </c>
      <c r="G23" s="78" t="s">
        <v>400</v>
      </c>
      <c r="H23" s="78" t="s">
        <v>379</v>
      </c>
      <c r="I23" s="5" t="s">
        <v>216</v>
      </c>
      <c r="J23" s="5" t="s">
        <v>198</v>
      </c>
      <c r="K23" s="6" t="s">
        <v>86</v>
      </c>
      <c r="L23" s="75" t="s">
        <v>373</v>
      </c>
      <c r="M23" s="75" t="s">
        <v>374</v>
      </c>
      <c r="N23" s="5" t="s">
        <v>64</v>
      </c>
      <c r="O23" s="7">
        <v>165</v>
      </c>
      <c r="P23" s="7">
        <v>0</v>
      </c>
      <c r="Q23" s="5" t="s">
        <v>221</v>
      </c>
      <c r="R23" s="120">
        <v>165</v>
      </c>
      <c r="S23" s="121">
        <f t="shared" si="0"/>
        <v>41.25</v>
      </c>
      <c r="T23" s="53"/>
      <c r="U23" s="35"/>
    </row>
    <row r="24" spans="1:21" s="33" customFormat="1" ht="51">
      <c r="A24" s="32">
        <v>40344</v>
      </c>
      <c r="B24" s="33" t="s">
        <v>326</v>
      </c>
      <c r="C24" s="22">
        <v>1305</v>
      </c>
      <c r="D24" s="46"/>
      <c r="E24" s="28" t="s">
        <v>335</v>
      </c>
      <c r="F24" s="28" t="s">
        <v>340</v>
      </c>
      <c r="G24" s="75" t="s">
        <v>410</v>
      </c>
      <c r="H24" s="75"/>
      <c r="I24" s="28" t="s">
        <v>216</v>
      </c>
      <c r="J24" s="28" t="s">
        <v>198</v>
      </c>
      <c r="K24" s="29" t="s">
        <v>86</v>
      </c>
      <c r="L24" s="75" t="s">
        <v>373</v>
      </c>
      <c r="M24" s="75" t="s">
        <v>374</v>
      </c>
      <c r="N24" s="28"/>
      <c r="O24" s="30">
        <v>0</v>
      </c>
      <c r="P24" s="30"/>
      <c r="Q24" s="28"/>
      <c r="R24" s="120">
        <v>0</v>
      </c>
      <c r="S24" s="121">
        <f t="shared" si="0"/>
        <v>0</v>
      </c>
      <c r="T24" s="53"/>
      <c r="U24" s="8"/>
    </row>
    <row r="25" spans="1:21" s="21" customFormat="1" ht="38.25">
      <c r="A25" s="32">
        <v>40344</v>
      </c>
      <c r="B25" s="33" t="s">
        <v>325</v>
      </c>
      <c r="C25" s="6">
        <v>1305</v>
      </c>
      <c r="D25" s="46"/>
      <c r="E25" s="28" t="s">
        <v>334</v>
      </c>
      <c r="F25" s="28" t="s">
        <v>339</v>
      </c>
      <c r="G25" s="75" t="s">
        <v>402</v>
      </c>
      <c r="H25" s="93" t="s">
        <v>379</v>
      </c>
      <c r="I25" s="28" t="s">
        <v>216</v>
      </c>
      <c r="J25" s="28" t="s">
        <v>198</v>
      </c>
      <c r="K25" s="29" t="s">
        <v>86</v>
      </c>
      <c r="L25" s="75" t="s">
        <v>371</v>
      </c>
      <c r="M25" s="75" t="s">
        <v>372</v>
      </c>
      <c r="N25" s="28"/>
      <c r="O25" s="30">
        <v>500</v>
      </c>
      <c r="P25" s="30"/>
      <c r="Q25" s="28"/>
      <c r="R25" s="120">
        <v>500</v>
      </c>
      <c r="S25" s="121">
        <f t="shared" si="0"/>
        <v>125</v>
      </c>
      <c r="T25" s="53"/>
      <c r="U25" s="8"/>
    </row>
    <row r="26" spans="1:20" s="8" customFormat="1" ht="89.25">
      <c r="A26" s="32">
        <v>40344</v>
      </c>
      <c r="B26" s="33" t="s">
        <v>324</v>
      </c>
      <c r="C26" s="6">
        <v>1305</v>
      </c>
      <c r="D26" s="46"/>
      <c r="E26" s="28" t="s">
        <v>332</v>
      </c>
      <c r="F26" s="28" t="s">
        <v>337</v>
      </c>
      <c r="G26" s="75" t="s">
        <v>402</v>
      </c>
      <c r="H26" s="93" t="s">
        <v>379</v>
      </c>
      <c r="I26" s="28" t="s">
        <v>216</v>
      </c>
      <c r="J26" s="28" t="s">
        <v>198</v>
      </c>
      <c r="K26" s="29" t="s">
        <v>86</v>
      </c>
      <c r="L26" s="75" t="s">
        <v>371</v>
      </c>
      <c r="M26" s="75" t="s">
        <v>372</v>
      </c>
      <c r="N26" s="28"/>
      <c r="O26" s="30">
        <v>500</v>
      </c>
      <c r="P26" s="30"/>
      <c r="Q26" s="28"/>
      <c r="R26" s="120">
        <v>500</v>
      </c>
      <c r="S26" s="121">
        <f t="shared" si="0"/>
        <v>125</v>
      </c>
      <c r="T26" s="53"/>
    </row>
    <row r="27" spans="1:21" s="8" customFormat="1" ht="25.5">
      <c r="A27" s="32">
        <v>40344</v>
      </c>
      <c r="B27" s="33" t="s">
        <v>323</v>
      </c>
      <c r="C27" s="6">
        <v>1305</v>
      </c>
      <c r="D27" s="46"/>
      <c r="E27" s="28" t="s">
        <v>333</v>
      </c>
      <c r="F27" s="28" t="s">
        <v>336</v>
      </c>
      <c r="G27" s="75" t="s">
        <v>401</v>
      </c>
      <c r="H27" s="75" t="s">
        <v>379</v>
      </c>
      <c r="I27" s="28" t="s">
        <v>216</v>
      </c>
      <c r="J27" s="28" t="s">
        <v>198</v>
      </c>
      <c r="K27" s="29" t="s">
        <v>86</v>
      </c>
      <c r="L27" s="75" t="s">
        <v>375</v>
      </c>
      <c r="M27" s="75" t="s">
        <v>374</v>
      </c>
      <c r="N27" s="28"/>
      <c r="O27" s="30">
        <v>75</v>
      </c>
      <c r="P27" s="30"/>
      <c r="Q27" s="28"/>
      <c r="R27" s="120">
        <v>75</v>
      </c>
      <c r="S27" s="121">
        <f t="shared" si="0"/>
        <v>18.75</v>
      </c>
      <c r="T27" s="53"/>
      <c r="U27" s="33"/>
    </row>
    <row r="28" spans="1:21" s="33" customFormat="1" ht="89.25">
      <c r="A28" s="32">
        <v>40344</v>
      </c>
      <c r="B28" s="33" t="s">
        <v>322</v>
      </c>
      <c r="C28" s="6">
        <v>1305</v>
      </c>
      <c r="D28" s="46"/>
      <c r="E28" s="28" t="s">
        <v>331</v>
      </c>
      <c r="F28" s="28" t="s">
        <v>338</v>
      </c>
      <c r="G28" s="75" t="s">
        <v>401</v>
      </c>
      <c r="H28" s="93" t="s">
        <v>379</v>
      </c>
      <c r="I28" s="28" t="s">
        <v>216</v>
      </c>
      <c r="J28" s="28" t="s">
        <v>198</v>
      </c>
      <c r="K28" s="29" t="s">
        <v>86</v>
      </c>
      <c r="L28" s="75" t="s">
        <v>373</v>
      </c>
      <c r="M28" s="75" t="s">
        <v>374</v>
      </c>
      <c r="N28" s="28"/>
      <c r="O28" s="30">
        <v>250</v>
      </c>
      <c r="P28" s="30"/>
      <c r="Q28" s="28"/>
      <c r="R28" s="120">
        <v>250</v>
      </c>
      <c r="S28" s="121">
        <f t="shared" si="0"/>
        <v>62.5</v>
      </c>
      <c r="T28" s="52"/>
      <c r="U28" s="73"/>
    </row>
    <row r="29" spans="1:21" s="33" customFormat="1" ht="38.25">
      <c r="A29" s="32">
        <v>40344</v>
      </c>
      <c r="B29" s="8" t="s">
        <v>105</v>
      </c>
      <c r="C29" s="6">
        <v>1305</v>
      </c>
      <c r="D29" s="42"/>
      <c r="E29" s="28" t="s">
        <v>329</v>
      </c>
      <c r="F29" s="28" t="s">
        <v>330</v>
      </c>
      <c r="G29" s="78" t="s">
        <v>400</v>
      </c>
      <c r="H29" s="93" t="s">
        <v>379</v>
      </c>
      <c r="I29" s="5" t="s">
        <v>216</v>
      </c>
      <c r="J29" s="5" t="s">
        <v>198</v>
      </c>
      <c r="K29" s="6" t="s">
        <v>86</v>
      </c>
      <c r="L29" s="75" t="s">
        <v>373</v>
      </c>
      <c r="M29" s="75" t="s">
        <v>374</v>
      </c>
      <c r="N29" s="5" t="s">
        <v>64</v>
      </c>
      <c r="O29" s="30">
        <v>200</v>
      </c>
      <c r="P29" s="7">
        <v>0</v>
      </c>
      <c r="Q29" s="5" t="s">
        <v>222</v>
      </c>
      <c r="R29" s="120">
        <v>200</v>
      </c>
      <c r="S29" s="121">
        <f t="shared" si="0"/>
        <v>50</v>
      </c>
      <c r="T29" s="52"/>
      <c r="U29" s="8"/>
    </row>
    <row r="30" spans="1:21" s="33" customFormat="1" ht="76.5">
      <c r="A30" s="32">
        <v>40344</v>
      </c>
      <c r="B30" s="8" t="s">
        <v>104</v>
      </c>
      <c r="C30" s="6">
        <v>1305</v>
      </c>
      <c r="D30" s="42"/>
      <c r="E30" s="28" t="s">
        <v>328</v>
      </c>
      <c r="F30" s="28" t="s">
        <v>327</v>
      </c>
      <c r="G30" s="78" t="s">
        <v>400</v>
      </c>
      <c r="H30" s="93" t="s">
        <v>379</v>
      </c>
      <c r="I30" s="5" t="s">
        <v>216</v>
      </c>
      <c r="J30" s="5" t="s">
        <v>198</v>
      </c>
      <c r="K30" s="6" t="s">
        <v>86</v>
      </c>
      <c r="L30" s="75" t="s">
        <v>373</v>
      </c>
      <c r="M30" s="75" t="s">
        <v>374</v>
      </c>
      <c r="N30" s="5" t="s">
        <v>64</v>
      </c>
      <c r="O30" s="30">
        <v>200</v>
      </c>
      <c r="P30" s="7">
        <v>0</v>
      </c>
      <c r="Q30" s="5" t="s">
        <v>221</v>
      </c>
      <c r="R30" s="120">
        <v>200</v>
      </c>
      <c r="S30" s="121">
        <f t="shared" si="0"/>
        <v>50</v>
      </c>
      <c r="T30" s="52"/>
      <c r="U30" s="73"/>
    </row>
    <row r="31" spans="1:21" s="33" customFormat="1" ht="76.5">
      <c r="A31" s="20">
        <v>40155</v>
      </c>
      <c r="B31" s="21" t="s">
        <v>103</v>
      </c>
      <c r="C31" s="22">
        <v>1305</v>
      </c>
      <c r="D31" s="42" t="s">
        <v>52</v>
      </c>
      <c r="E31" s="23" t="s">
        <v>106</v>
      </c>
      <c r="F31" s="91" t="s">
        <v>383</v>
      </c>
      <c r="G31" s="83" t="s">
        <v>223</v>
      </c>
      <c r="H31" s="83"/>
      <c r="I31" s="23" t="s">
        <v>216</v>
      </c>
      <c r="J31" s="91" t="s">
        <v>376</v>
      </c>
      <c r="K31" s="22" t="s">
        <v>86</v>
      </c>
      <c r="L31" s="83"/>
      <c r="M31" s="83"/>
      <c r="N31" s="23"/>
      <c r="O31" s="24"/>
      <c r="P31" s="24"/>
      <c r="Q31" s="23"/>
      <c r="R31" s="120">
        <v>0</v>
      </c>
      <c r="S31" s="121">
        <f t="shared" si="0"/>
        <v>0</v>
      </c>
      <c r="T31" s="52"/>
      <c r="U31" s="21"/>
    </row>
    <row r="32" spans="1:20" s="33" customFormat="1" ht="38.25">
      <c r="A32" s="32">
        <v>40344</v>
      </c>
      <c r="B32" s="8" t="s">
        <v>108</v>
      </c>
      <c r="C32" s="6">
        <v>1306</v>
      </c>
      <c r="D32" s="42"/>
      <c r="E32" s="5" t="s">
        <v>111</v>
      </c>
      <c r="F32" s="5" t="s">
        <v>112</v>
      </c>
      <c r="G32" s="78" t="s">
        <v>406</v>
      </c>
      <c r="H32" s="78" t="s">
        <v>379</v>
      </c>
      <c r="I32" s="5" t="s">
        <v>216</v>
      </c>
      <c r="J32" s="5" t="s">
        <v>198</v>
      </c>
      <c r="K32" s="6" t="s">
        <v>86</v>
      </c>
      <c r="L32" s="75" t="s">
        <v>375</v>
      </c>
      <c r="M32" s="75" t="s">
        <v>374</v>
      </c>
      <c r="N32" s="5" t="s">
        <v>64</v>
      </c>
      <c r="O32" s="30">
        <v>50</v>
      </c>
      <c r="P32" s="7">
        <v>0</v>
      </c>
      <c r="Q32" s="5" t="s">
        <v>221</v>
      </c>
      <c r="R32" s="120">
        <v>50</v>
      </c>
      <c r="S32" s="121">
        <f t="shared" si="0"/>
        <v>12.5</v>
      </c>
      <c r="T32" s="53"/>
    </row>
    <row r="33" spans="1:21" s="8" customFormat="1" ht="63.75">
      <c r="A33" s="32">
        <v>40344</v>
      </c>
      <c r="B33" s="8" t="s">
        <v>107</v>
      </c>
      <c r="C33" s="6">
        <v>1306</v>
      </c>
      <c r="D33" s="42" t="s">
        <v>54</v>
      </c>
      <c r="E33" s="5" t="s">
        <v>109</v>
      </c>
      <c r="F33" s="5" t="s">
        <v>110</v>
      </c>
      <c r="G33" s="78" t="s">
        <v>406</v>
      </c>
      <c r="H33" s="78" t="s">
        <v>379</v>
      </c>
      <c r="I33" s="5" t="s">
        <v>216</v>
      </c>
      <c r="J33" s="5" t="s">
        <v>198</v>
      </c>
      <c r="K33" s="6" t="s">
        <v>86</v>
      </c>
      <c r="L33" s="75" t="s">
        <v>375</v>
      </c>
      <c r="M33" s="75" t="s">
        <v>374</v>
      </c>
      <c r="N33" s="5" t="s">
        <v>64</v>
      </c>
      <c r="O33" s="30" t="s">
        <v>218</v>
      </c>
      <c r="P33" s="7">
        <v>0</v>
      </c>
      <c r="Q33" s="5" t="s">
        <v>221</v>
      </c>
      <c r="R33" s="120">
        <v>50</v>
      </c>
      <c r="S33" s="121">
        <f t="shared" si="0"/>
        <v>12.5</v>
      </c>
      <c r="T33" s="53"/>
      <c r="U33" s="33"/>
    </row>
    <row r="34" spans="1:20" s="8" customFormat="1" ht="63.75">
      <c r="A34" s="17">
        <v>40155</v>
      </c>
      <c r="B34" s="8" t="s">
        <v>113</v>
      </c>
      <c r="C34" s="6">
        <v>1307</v>
      </c>
      <c r="D34" s="42" t="s">
        <v>53</v>
      </c>
      <c r="E34" s="5" t="s">
        <v>114</v>
      </c>
      <c r="F34" s="5" t="s">
        <v>115</v>
      </c>
      <c r="G34" s="78" t="s">
        <v>407</v>
      </c>
      <c r="H34" s="78"/>
      <c r="I34" s="5" t="s">
        <v>216</v>
      </c>
      <c r="J34" s="5" t="s">
        <v>198</v>
      </c>
      <c r="K34" s="6" t="s">
        <v>86</v>
      </c>
      <c r="L34" s="75" t="s">
        <v>375</v>
      </c>
      <c r="M34" s="75" t="s">
        <v>374</v>
      </c>
      <c r="N34" s="5"/>
      <c r="O34" s="30">
        <v>0</v>
      </c>
      <c r="P34" s="7">
        <v>0</v>
      </c>
      <c r="Q34" s="5"/>
      <c r="R34" s="120">
        <v>0</v>
      </c>
      <c r="S34" s="121">
        <f t="shared" si="0"/>
        <v>0</v>
      </c>
      <c r="T34" s="53"/>
    </row>
    <row r="35" spans="1:21" s="8" customFormat="1" ht="51">
      <c r="A35" s="32">
        <v>40344</v>
      </c>
      <c r="B35" s="33" t="s">
        <v>342</v>
      </c>
      <c r="C35" s="29">
        <v>2300</v>
      </c>
      <c r="D35" s="46"/>
      <c r="E35" s="28" t="s">
        <v>344</v>
      </c>
      <c r="F35" s="28" t="s">
        <v>346</v>
      </c>
      <c r="G35" s="75" t="s">
        <v>412</v>
      </c>
      <c r="H35" s="75" t="s">
        <v>415</v>
      </c>
      <c r="I35" s="28"/>
      <c r="J35" s="28" t="s">
        <v>198</v>
      </c>
      <c r="K35" s="29"/>
      <c r="L35" s="75" t="s">
        <v>375</v>
      </c>
      <c r="M35" s="75" t="s">
        <v>374</v>
      </c>
      <c r="N35" s="28"/>
      <c r="O35" s="30">
        <v>25</v>
      </c>
      <c r="P35" s="30"/>
      <c r="Q35" s="28"/>
      <c r="R35" s="120">
        <v>25</v>
      </c>
      <c r="S35" s="121">
        <f t="shared" si="0"/>
        <v>22.5</v>
      </c>
      <c r="T35" s="53"/>
      <c r="U35" s="40"/>
    </row>
    <row r="36" spans="1:21" s="8" customFormat="1" ht="51">
      <c r="A36" s="32">
        <v>40344</v>
      </c>
      <c r="B36" s="33" t="s">
        <v>341</v>
      </c>
      <c r="C36" s="6">
        <v>2300</v>
      </c>
      <c r="D36" s="46"/>
      <c r="E36" s="28" t="s">
        <v>343</v>
      </c>
      <c r="F36" s="28" t="s">
        <v>345</v>
      </c>
      <c r="G36" s="75" t="s">
        <v>412</v>
      </c>
      <c r="H36" s="75"/>
      <c r="I36" s="28"/>
      <c r="J36" s="5" t="s">
        <v>198</v>
      </c>
      <c r="K36" s="29"/>
      <c r="L36" s="75" t="s">
        <v>375</v>
      </c>
      <c r="M36" s="75" t="s">
        <v>374</v>
      </c>
      <c r="N36" s="28"/>
      <c r="O36" s="30">
        <v>0</v>
      </c>
      <c r="P36" s="30"/>
      <c r="Q36" s="28"/>
      <c r="R36" s="120">
        <v>0</v>
      </c>
      <c r="S36" s="121">
        <f t="shared" si="0"/>
        <v>0</v>
      </c>
      <c r="T36" s="53"/>
      <c r="U36" s="40"/>
    </row>
    <row r="37" spans="1:21" s="33" customFormat="1" ht="102">
      <c r="A37" s="17">
        <v>40254</v>
      </c>
      <c r="B37" s="8" t="s">
        <v>145</v>
      </c>
      <c r="C37" s="6">
        <v>2300</v>
      </c>
      <c r="D37" s="42" t="s">
        <v>306</v>
      </c>
      <c r="E37" s="5" t="s">
        <v>307</v>
      </c>
      <c r="F37" s="5" t="s">
        <v>307</v>
      </c>
      <c r="G37" s="83" t="s">
        <v>413</v>
      </c>
      <c r="H37" s="78" t="s">
        <v>415</v>
      </c>
      <c r="I37" s="5" t="s">
        <v>197</v>
      </c>
      <c r="J37" s="5" t="s">
        <v>198</v>
      </c>
      <c r="K37" s="6" t="s">
        <v>86</v>
      </c>
      <c r="L37" s="75" t="s">
        <v>373</v>
      </c>
      <c r="M37" s="75" t="s">
        <v>374</v>
      </c>
      <c r="N37" s="5" t="s">
        <v>224</v>
      </c>
      <c r="O37" s="7">
        <v>100</v>
      </c>
      <c r="P37" s="7"/>
      <c r="Q37" s="5"/>
      <c r="R37" s="120">
        <v>100</v>
      </c>
      <c r="S37" s="121">
        <f t="shared" si="0"/>
        <v>25</v>
      </c>
      <c r="T37" s="53"/>
      <c r="U37" s="8"/>
    </row>
    <row r="38" spans="1:21" s="33" customFormat="1" ht="51">
      <c r="A38" s="39">
        <v>40226</v>
      </c>
      <c r="B38" s="40" t="s">
        <v>39</v>
      </c>
      <c r="C38" s="41">
        <v>2440</v>
      </c>
      <c r="D38" s="42"/>
      <c r="E38" s="42" t="s">
        <v>120</v>
      </c>
      <c r="F38" s="54" t="s">
        <v>385</v>
      </c>
      <c r="G38" s="83" t="s">
        <v>413</v>
      </c>
      <c r="H38" s="83"/>
      <c r="I38" s="42" t="s">
        <v>225</v>
      </c>
      <c r="J38" s="54" t="s">
        <v>376</v>
      </c>
      <c r="K38" s="41" t="s">
        <v>20</v>
      </c>
      <c r="L38" s="83"/>
      <c r="M38" s="83"/>
      <c r="N38" s="42" t="s">
        <v>224</v>
      </c>
      <c r="O38" s="43">
        <v>-234</v>
      </c>
      <c r="P38" s="43"/>
      <c r="Q38" s="42"/>
      <c r="R38" s="120">
        <v>0</v>
      </c>
      <c r="S38" s="121">
        <f t="shared" si="0"/>
        <v>0</v>
      </c>
      <c r="T38" s="53"/>
      <c r="U38" s="21"/>
    </row>
    <row r="39" spans="1:20" s="21" customFormat="1" ht="76.5">
      <c r="A39" s="39">
        <v>40225</v>
      </c>
      <c r="B39" s="40" t="s">
        <v>38</v>
      </c>
      <c r="C39" s="41">
        <v>2440</v>
      </c>
      <c r="D39" s="42" t="s">
        <v>118</v>
      </c>
      <c r="E39" s="42" t="s">
        <v>119</v>
      </c>
      <c r="F39" s="54" t="s">
        <v>384</v>
      </c>
      <c r="G39" s="83" t="s">
        <v>413</v>
      </c>
      <c r="H39" s="83"/>
      <c r="I39" s="42" t="s">
        <v>225</v>
      </c>
      <c r="J39" s="54" t="s">
        <v>376</v>
      </c>
      <c r="K39" s="41" t="s">
        <v>86</v>
      </c>
      <c r="L39" s="83"/>
      <c r="M39" s="83"/>
      <c r="N39" s="42" t="s">
        <v>224</v>
      </c>
      <c r="O39" s="43">
        <v>50</v>
      </c>
      <c r="P39" s="43"/>
      <c r="Q39" s="42"/>
      <c r="R39" s="120">
        <v>0</v>
      </c>
      <c r="S39" s="121">
        <f t="shared" si="0"/>
        <v>0</v>
      </c>
      <c r="T39" s="53"/>
    </row>
    <row r="40" spans="1:20" s="21" customFormat="1" ht="38.25">
      <c r="A40" s="39">
        <v>40226</v>
      </c>
      <c r="B40" s="40" t="s">
        <v>41</v>
      </c>
      <c r="C40" s="41">
        <v>2450</v>
      </c>
      <c r="D40" s="42"/>
      <c r="E40" s="42" t="s">
        <v>146</v>
      </c>
      <c r="F40" s="54" t="s">
        <v>388</v>
      </c>
      <c r="G40" s="83" t="s">
        <v>226</v>
      </c>
      <c r="H40" s="83"/>
      <c r="I40" s="42" t="s">
        <v>225</v>
      </c>
      <c r="J40" s="54" t="s">
        <v>376</v>
      </c>
      <c r="K40" s="41" t="s">
        <v>86</v>
      </c>
      <c r="L40" s="83"/>
      <c r="M40" s="83"/>
      <c r="N40" s="42" t="s">
        <v>224</v>
      </c>
      <c r="O40" s="43">
        <v>50</v>
      </c>
      <c r="P40" s="43">
        <v>0</v>
      </c>
      <c r="Q40" s="42"/>
      <c r="R40" s="120">
        <v>0</v>
      </c>
      <c r="S40" s="121">
        <f aca="true" t="shared" si="1" ref="S40:S67">IF(K40="vu",R40*$S$1,IF(K40="U",R40*$Q$1,IF(K40="L",R40*$O$1,R40*$K$1)))</f>
        <v>0</v>
      </c>
      <c r="T40" s="52"/>
    </row>
    <row r="41" spans="1:20" s="21" customFormat="1" ht="38.25">
      <c r="A41" s="39">
        <v>40155</v>
      </c>
      <c r="B41" s="40" t="s">
        <v>40</v>
      </c>
      <c r="C41" s="41">
        <v>2450</v>
      </c>
      <c r="D41" s="42" t="s">
        <v>37</v>
      </c>
      <c r="E41" s="42" t="s">
        <v>42</v>
      </c>
      <c r="F41" s="54" t="s">
        <v>387</v>
      </c>
      <c r="G41" s="83"/>
      <c r="H41" s="83"/>
      <c r="I41" s="42"/>
      <c r="J41" s="54" t="s">
        <v>376</v>
      </c>
      <c r="K41" s="41"/>
      <c r="L41" s="83"/>
      <c r="M41" s="83"/>
      <c r="N41" s="42"/>
      <c r="O41" s="43"/>
      <c r="P41" s="43"/>
      <c r="Q41" s="42"/>
      <c r="R41" s="120">
        <v>0</v>
      </c>
      <c r="S41" s="121">
        <f t="shared" si="1"/>
        <v>0</v>
      </c>
      <c r="T41" s="55"/>
    </row>
    <row r="42" spans="1:21" s="40" customFormat="1" ht="63.75">
      <c r="A42" s="39">
        <v>40155</v>
      </c>
      <c r="B42" s="40" t="s">
        <v>30</v>
      </c>
      <c r="C42" s="41">
        <v>2460</v>
      </c>
      <c r="D42" s="42" t="s">
        <v>35</v>
      </c>
      <c r="E42" s="42" t="s">
        <v>36</v>
      </c>
      <c r="F42" s="54" t="s">
        <v>389</v>
      </c>
      <c r="G42" s="83" t="s">
        <v>413</v>
      </c>
      <c r="H42" s="83"/>
      <c r="I42" s="42" t="s">
        <v>229</v>
      </c>
      <c r="J42" s="54" t="s">
        <v>376</v>
      </c>
      <c r="K42" s="41" t="s">
        <v>20</v>
      </c>
      <c r="L42" s="83"/>
      <c r="M42" s="83"/>
      <c r="N42" s="42"/>
      <c r="O42" s="43"/>
      <c r="P42" s="43"/>
      <c r="Q42" s="42"/>
      <c r="R42" s="120">
        <v>0</v>
      </c>
      <c r="S42" s="121">
        <f t="shared" si="1"/>
        <v>0</v>
      </c>
      <c r="T42" s="52"/>
      <c r="U42" s="21"/>
    </row>
    <row r="43" spans="1:21" s="40" customFormat="1" ht="76.5">
      <c r="A43" s="39">
        <v>40226</v>
      </c>
      <c r="B43" s="40" t="s">
        <v>148</v>
      </c>
      <c r="C43" s="41">
        <v>2470</v>
      </c>
      <c r="D43" s="42"/>
      <c r="E43" s="42" t="s">
        <v>147</v>
      </c>
      <c r="F43" s="54" t="s">
        <v>391</v>
      </c>
      <c r="G43" s="83" t="s">
        <v>412</v>
      </c>
      <c r="H43" s="83"/>
      <c r="I43" s="42" t="s">
        <v>230</v>
      </c>
      <c r="J43" s="54" t="s">
        <v>376</v>
      </c>
      <c r="K43" s="41" t="s">
        <v>86</v>
      </c>
      <c r="L43" s="83"/>
      <c r="M43" s="83"/>
      <c r="N43" s="42" t="s">
        <v>224</v>
      </c>
      <c r="O43" s="43">
        <v>50</v>
      </c>
      <c r="P43" s="43"/>
      <c r="Q43" s="42" t="s">
        <v>228</v>
      </c>
      <c r="R43" s="120">
        <v>0</v>
      </c>
      <c r="S43" s="121">
        <f t="shared" si="1"/>
        <v>0</v>
      </c>
      <c r="T43" s="53"/>
      <c r="U43" s="21"/>
    </row>
    <row r="44" spans="1:21" s="87" customFormat="1" ht="63.75">
      <c r="A44" s="39">
        <v>40155</v>
      </c>
      <c r="B44" s="40" t="s">
        <v>34</v>
      </c>
      <c r="C44" s="41">
        <v>2470</v>
      </c>
      <c r="D44" s="42" t="s">
        <v>24</v>
      </c>
      <c r="E44" s="42" t="s">
        <v>167</v>
      </c>
      <c r="F44" s="54" t="s">
        <v>390</v>
      </c>
      <c r="G44" s="83"/>
      <c r="H44" s="83"/>
      <c r="I44" s="42" t="s">
        <v>230</v>
      </c>
      <c r="J44" s="54" t="s">
        <v>376</v>
      </c>
      <c r="K44" s="41" t="s">
        <v>86</v>
      </c>
      <c r="L44" s="83"/>
      <c r="M44" s="83"/>
      <c r="N44" s="42"/>
      <c r="O44" s="43"/>
      <c r="P44" s="43"/>
      <c r="Q44" s="42" t="s">
        <v>227</v>
      </c>
      <c r="R44" s="120">
        <v>0</v>
      </c>
      <c r="S44" s="121">
        <f t="shared" si="1"/>
        <v>0</v>
      </c>
      <c r="T44" s="53"/>
      <c r="U44" s="21"/>
    </row>
    <row r="45" spans="1:21" s="87" customFormat="1" ht="63.75">
      <c r="A45" s="39">
        <v>40254</v>
      </c>
      <c r="B45" s="40" t="s">
        <v>116</v>
      </c>
      <c r="C45" s="41">
        <v>2480</v>
      </c>
      <c r="D45" s="40"/>
      <c r="E45" s="42" t="s">
        <v>117</v>
      </c>
      <c r="F45" s="54" t="s">
        <v>395</v>
      </c>
      <c r="G45" s="83" t="s">
        <v>232</v>
      </c>
      <c r="H45" s="83"/>
      <c r="I45" s="42" t="s">
        <v>229</v>
      </c>
      <c r="J45" s="54" t="s">
        <v>376</v>
      </c>
      <c r="K45" s="41" t="s">
        <v>86</v>
      </c>
      <c r="L45" s="83"/>
      <c r="M45" s="83"/>
      <c r="N45" s="42" t="s">
        <v>238</v>
      </c>
      <c r="O45" s="43" t="s">
        <v>239</v>
      </c>
      <c r="P45" s="43"/>
      <c r="Q45" s="42"/>
      <c r="R45" s="120">
        <v>0</v>
      </c>
      <c r="S45" s="121">
        <f t="shared" si="1"/>
        <v>0</v>
      </c>
      <c r="T45" s="53"/>
      <c r="U45" s="8"/>
    </row>
    <row r="46" spans="1:21" s="87" customFormat="1" ht="63.75">
      <c r="A46" s="39">
        <v>40155</v>
      </c>
      <c r="B46" s="40" t="s">
        <v>29</v>
      </c>
      <c r="C46" s="41">
        <v>2480</v>
      </c>
      <c r="D46" s="42"/>
      <c r="E46" s="42" t="s">
        <v>33</v>
      </c>
      <c r="F46" s="54" t="s">
        <v>394</v>
      </c>
      <c r="G46" s="83"/>
      <c r="H46" s="83"/>
      <c r="I46" s="42" t="s">
        <v>229</v>
      </c>
      <c r="J46" s="54" t="s">
        <v>376</v>
      </c>
      <c r="K46" s="41" t="s">
        <v>86</v>
      </c>
      <c r="L46" s="83"/>
      <c r="M46" s="83"/>
      <c r="N46" s="42"/>
      <c r="O46" s="43"/>
      <c r="P46" s="43"/>
      <c r="Q46" s="42"/>
      <c r="R46" s="120">
        <v>0</v>
      </c>
      <c r="S46" s="121">
        <f t="shared" si="1"/>
        <v>0</v>
      </c>
      <c r="T46" s="53"/>
      <c r="U46" s="8"/>
    </row>
    <row r="47" spans="1:21" s="87" customFormat="1" ht="89.25">
      <c r="A47" s="39">
        <v>40254</v>
      </c>
      <c r="B47" s="42" t="s">
        <v>28</v>
      </c>
      <c r="C47" s="41">
        <v>2480</v>
      </c>
      <c r="D47" s="42"/>
      <c r="E47" s="42" t="s">
        <v>32</v>
      </c>
      <c r="F47" s="54" t="s">
        <v>393</v>
      </c>
      <c r="G47" s="83" t="s">
        <v>231</v>
      </c>
      <c r="H47" s="83"/>
      <c r="I47" s="42" t="s">
        <v>229</v>
      </c>
      <c r="J47" s="54" t="s">
        <v>376</v>
      </c>
      <c r="K47" s="41" t="s">
        <v>20</v>
      </c>
      <c r="L47" s="83"/>
      <c r="M47" s="83"/>
      <c r="N47" s="42" t="s">
        <v>224</v>
      </c>
      <c r="O47" s="43" t="s">
        <v>234</v>
      </c>
      <c r="P47" s="43" t="s">
        <v>235</v>
      </c>
      <c r="Q47" s="42" t="s">
        <v>236</v>
      </c>
      <c r="R47" s="120">
        <v>0</v>
      </c>
      <c r="S47" s="121">
        <f t="shared" si="1"/>
        <v>0</v>
      </c>
      <c r="T47" s="53"/>
      <c r="U47" s="8"/>
    </row>
    <row r="48" spans="1:21" s="87" customFormat="1" ht="89.25">
      <c r="A48" s="39">
        <v>40254</v>
      </c>
      <c r="B48" s="42" t="s">
        <v>27</v>
      </c>
      <c r="C48" s="41">
        <v>2480</v>
      </c>
      <c r="D48" s="42" t="s">
        <v>26</v>
      </c>
      <c r="E48" s="42" t="s">
        <v>31</v>
      </c>
      <c r="F48" s="54" t="s">
        <v>392</v>
      </c>
      <c r="G48" s="83" t="s">
        <v>413</v>
      </c>
      <c r="H48" s="83"/>
      <c r="I48" s="42" t="s">
        <v>229</v>
      </c>
      <c r="J48" s="54" t="s">
        <v>376</v>
      </c>
      <c r="K48" s="41" t="s">
        <v>20</v>
      </c>
      <c r="L48" s="83"/>
      <c r="M48" s="83"/>
      <c r="N48" s="42" t="s">
        <v>224</v>
      </c>
      <c r="O48" s="43" t="s">
        <v>237</v>
      </c>
      <c r="P48" s="43">
        <v>0</v>
      </c>
      <c r="Q48" s="42" t="s">
        <v>236</v>
      </c>
      <c r="R48" s="120">
        <v>0</v>
      </c>
      <c r="S48" s="121">
        <f t="shared" si="1"/>
        <v>0</v>
      </c>
      <c r="T48" s="52"/>
      <c r="U48" s="8"/>
    </row>
    <row r="49" spans="1:21" s="87" customFormat="1" ht="114.75">
      <c r="A49" s="44">
        <v>40344</v>
      </c>
      <c r="B49" s="40" t="s">
        <v>59</v>
      </c>
      <c r="C49" s="45">
        <v>2490</v>
      </c>
      <c r="D49" s="42"/>
      <c r="E49" s="42" t="s">
        <v>63</v>
      </c>
      <c r="F49" s="46" t="s">
        <v>396</v>
      </c>
      <c r="G49" s="83" t="s">
        <v>412</v>
      </c>
      <c r="H49" s="83"/>
      <c r="I49" s="46" t="s">
        <v>308</v>
      </c>
      <c r="J49" s="46" t="s">
        <v>386</v>
      </c>
      <c r="K49" s="41" t="s">
        <v>86</v>
      </c>
      <c r="L49" s="83"/>
      <c r="M49" s="83"/>
      <c r="N49" s="46" t="s">
        <v>250</v>
      </c>
      <c r="O49" s="47" t="s">
        <v>356</v>
      </c>
      <c r="P49" s="43"/>
      <c r="Q49" s="42" t="s">
        <v>240</v>
      </c>
      <c r="R49" s="120">
        <v>0</v>
      </c>
      <c r="S49" s="121">
        <f t="shared" si="1"/>
        <v>0</v>
      </c>
      <c r="T49" s="53"/>
      <c r="U49" s="40"/>
    </row>
    <row r="50" spans="1:21" s="42" customFormat="1" ht="76.5">
      <c r="A50" s="32">
        <v>40344</v>
      </c>
      <c r="B50" s="8" t="s">
        <v>58</v>
      </c>
      <c r="C50" s="6">
        <v>2490</v>
      </c>
      <c r="E50" s="5" t="s">
        <v>62</v>
      </c>
      <c r="F50" s="5" t="s">
        <v>61</v>
      </c>
      <c r="G50" s="83" t="s">
        <v>412</v>
      </c>
      <c r="H50" s="78" t="s">
        <v>416</v>
      </c>
      <c r="I50" s="28" t="s">
        <v>308</v>
      </c>
      <c r="J50" s="5" t="s">
        <v>198</v>
      </c>
      <c r="K50" s="6" t="s">
        <v>86</v>
      </c>
      <c r="L50" s="75" t="s">
        <v>373</v>
      </c>
      <c r="M50" s="75" t="s">
        <v>374</v>
      </c>
      <c r="N50" s="5" t="s">
        <v>64</v>
      </c>
      <c r="O50" s="7" t="s">
        <v>242</v>
      </c>
      <c r="P50" s="7"/>
      <c r="Q50" s="5" t="s">
        <v>240</v>
      </c>
      <c r="R50" s="120">
        <v>147</v>
      </c>
      <c r="S50" s="121">
        <f t="shared" si="1"/>
        <v>36.75</v>
      </c>
      <c r="T50" s="53"/>
      <c r="U50" s="8"/>
    </row>
    <row r="51" spans="1:21" s="42" customFormat="1" ht="76.5">
      <c r="A51" s="32">
        <v>40344</v>
      </c>
      <c r="B51" s="8" t="s">
        <v>57</v>
      </c>
      <c r="C51" s="6">
        <v>2490</v>
      </c>
      <c r="D51" s="42" t="s">
        <v>56</v>
      </c>
      <c r="E51" s="5" t="s">
        <v>60</v>
      </c>
      <c r="F51" s="5" t="s">
        <v>61</v>
      </c>
      <c r="G51" s="83" t="s">
        <v>412</v>
      </c>
      <c r="H51" s="78" t="s">
        <v>416</v>
      </c>
      <c r="I51" s="28" t="s">
        <v>308</v>
      </c>
      <c r="J51" s="5" t="s">
        <v>198</v>
      </c>
      <c r="K51" s="6" t="s">
        <v>86</v>
      </c>
      <c r="L51" s="75" t="s">
        <v>373</v>
      </c>
      <c r="M51" s="75" t="s">
        <v>374</v>
      </c>
      <c r="N51" s="5" t="s">
        <v>64</v>
      </c>
      <c r="O51" s="7" t="s">
        <v>242</v>
      </c>
      <c r="P51" s="7"/>
      <c r="Q51" s="5" t="s">
        <v>240</v>
      </c>
      <c r="R51" s="120">
        <v>147</v>
      </c>
      <c r="S51" s="121">
        <f t="shared" si="1"/>
        <v>36.75</v>
      </c>
      <c r="T51" s="53"/>
      <c r="U51" s="8"/>
    </row>
    <row r="52" spans="1:21" s="40" customFormat="1" ht="63.75">
      <c r="A52" s="86">
        <v>40155</v>
      </c>
      <c r="B52" s="87" t="s">
        <v>149</v>
      </c>
      <c r="C52" s="25">
        <v>3400</v>
      </c>
      <c r="D52" s="42" t="s">
        <v>67</v>
      </c>
      <c r="E52" s="26" t="s">
        <v>150</v>
      </c>
      <c r="F52" s="26" t="s">
        <v>151</v>
      </c>
      <c r="G52" s="78" t="s">
        <v>408</v>
      </c>
      <c r="H52" s="78" t="s">
        <v>380</v>
      </c>
      <c r="I52" s="26" t="s">
        <v>241</v>
      </c>
      <c r="J52" s="26" t="s">
        <v>198</v>
      </c>
      <c r="K52" s="25" t="s">
        <v>195</v>
      </c>
      <c r="L52" s="75" t="s">
        <v>375</v>
      </c>
      <c r="M52" s="75" t="s">
        <v>374</v>
      </c>
      <c r="N52" s="26" t="s">
        <v>276</v>
      </c>
      <c r="O52" s="88">
        <v>10</v>
      </c>
      <c r="P52" s="88"/>
      <c r="Q52" s="26" t="s">
        <v>243</v>
      </c>
      <c r="R52" s="120">
        <v>10</v>
      </c>
      <c r="S52" s="121">
        <f t="shared" si="1"/>
        <v>0.5</v>
      </c>
      <c r="T52" s="90"/>
      <c r="U52" s="87"/>
    </row>
    <row r="53" spans="1:20" s="127" customFormat="1" ht="51">
      <c r="A53" s="126">
        <v>40155</v>
      </c>
      <c r="B53" s="127" t="s">
        <v>245</v>
      </c>
      <c r="C53" s="128">
        <v>6100</v>
      </c>
      <c r="D53" s="42"/>
      <c r="E53" s="129" t="s">
        <v>246</v>
      </c>
      <c r="F53" s="129" t="s">
        <v>248</v>
      </c>
      <c r="G53" s="129" t="s">
        <v>413</v>
      </c>
      <c r="H53" s="130" t="s">
        <v>379</v>
      </c>
      <c r="I53" s="129" t="s">
        <v>244</v>
      </c>
      <c r="J53" s="131" t="s">
        <v>422</v>
      </c>
      <c r="K53" s="128" t="s">
        <v>247</v>
      </c>
      <c r="L53" s="132" t="s">
        <v>373</v>
      </c>
      <c r="M53" s="131" t="s">
        <v>372</v>
      </c>
      <c r="N53" s="129" t="s">
        <v>250</v>
      </c>
      <c r="O53" s="133" t="s">
        <v>239</v>
      </c>
      <c r="P53" s="133"/>
      <c r="Q53" s="129" t="s">
        <v>252</v>
      </c>
      <c r="R53" s="131">
        <v>0</v>
      </c>
      <c r="S53" s="134">
        <f t="shared" si="1"/>
        <v>0</v>
      </c>
      <c r="T53" s="135"/>
    </row>
    <row r="54" spans="1:20" s="160" customFormat="1" ht="102">
      <c r="A54" s="150">
        <v>40384</v>
      </c>
      <c r="B54" s="151" t="s">
        <v>427</v>
      </c>
      <c r="C54" s="152">
        <v>6100</v>
      </c>
      <c r="D54" s="153" t="s">
        <v>429</v>
      </c>
      <c r="E54" s="153" t="s">
        <v>429</v>
      </c>
      <c r="F54" s="155" t="s">
        <v>437</v>
      </c>
      <c r="G54" s="155" t="s">
        <v>257</v>
      </c>
      <c r="H54" s="154" t="s">
        <v>380</v>
      </c>
      <c r="I54" s="155" t="s">
        <v>244</v>
      </c>
      <c r="J54" s="155" t="s">
        <v>198</v>
      </c>
      <c r="K54" s="156" t="s">
        <v>86</v>
      </c>
      <c r="L54" s="157" t="s">
        <v>373</v>
      </c>
      <c r="M54" s="144" t="s">
        <v>374</v>
      </c>
      <c r="N54" s="153" t="s">
        <v>430</v>
      </c>
      <c r="O54" s="158" t="s">
        <v>218</v>
      </c>
      <c r="P54" s="158" t="s">
        <v>431</v>
      </c>
      <c r="Q54" s="153"/>
      <c r="R54" s="155">
        <v>50</v>
      </c>
      <c r="S54" s="159">
        <f t="shared" si="1"/>
        <v>12.5</v>
      </c>
      <c r="T54" s="151"/>
    </row>
    <row r="55" spans="1:20" s="139" customFormat="1" ht="89.25">
      <c r="A55" s="138">
        <v>40384</v>
      </c>
      <c r="B55" s="147" t="s">
        <v>428</v>
      </c>
      <c r="C55" s="140">
        <v>6100</v>
      </c>
      <c r="D55" s="142" t="s">
        <v>435</v>
      </c>
      <c r="E55" s="142" t="s">
        <v>438</v>
      </c>
      <c r="F55" s="142" t="s">
        <v>439</v>
      </c>
      <c r="G55" s="142" t="s">
        <v>257</v>
      </c>
      <c r="H55" s="161" t="s">
        <v>380</v>
      </c>
      <c r="I55" s="142" t="s">
        <v>244</v>
      </c>
      <c r="J55" s="142" t="s">
        <v>198</v>
      </c>
      <c r="K55" s="143" t="s">
        <v>86</v>
      </c>
      <c r="L55" s="144" t="s">
        <v>373</v>
      </c>
      <c r="M55" s="144" t="s">
        <v>374</v>
      </c>
      <c r="N55" s="142" t="s">
        <v>433</v>
      </c>
      <c r="O55" s="145" t="s">
        <v>432</v>
      </c>
      <c r="P55" s="145" t="s">
        <v>434</v>
      </c>
      <c r="Q55" s="141"/>
      <c r="R55" s="142">
        <v>300</v>
      </c>
      <c r="S55" s="146">
        <f t="shared" si="1"/>
        <v>75</v>
      </c>
      <c r="T55" s="147"/>
    </row>
    <row r="56" spans="1:20" s="139" customFormat="1" ht="51">
      <c r="A56" s="138">
        <v>40155</v>
      </c>
      <c r="B56" s="139" t="s">
        <v>277</v>
      </c>
      <c r="C56" s="140">
        <v>6100</v>
      </c>
      <c r="D56" s="142" t="s">
        <v>436</v>
      </c>
      <c r="E56" s="141" t="s">
        <v>423</v>
      </c>
      <c r="F56" s="142" t="s">
        <v>424</v>
      </c>
      <c r="G56" s="142" t="s">
        <v>412</v>
      </c>
      <c r="H56" s="142" t="s">
        <v>415</v>
      </c>
      <c r="I56" s="141" t="s">
        <v>244</v>
      </c>
      <c r="J56" s="141" t="s">
        <v>198</v>
      </c>
      <c r="K56" s="143" t="s">
        <v>195</v>
      </c>
      <c r="L56" s="144" t="s">
        <v>373</v>
      </c>
      <c r="M56" s="144" t="s">
        <v>374</v>
      </c>
      <c r="N56" s="141" t="s">
        <v>233</v>
      </c>
      <c r="O56" s="145" t="s">
        <v>425</v>
      </c>
      <c r="P56" s="145" t="s">
        <v>426</v>
      </c>
      <c r="Q56" s="141"/>
      <c r="R56" s="142">
        <v>25</v>
      </c>
      <c r="S56" s="146">
        <f t="shared" si="1"/>
        <v>1.25</v>
      </c>
      <c r="T56" s="147"/>
    </row>
    <row r="57" spans="1:20" s="40" customFormat="1" ht="63.75">
      <c r="A57" s="39">
        <v>40155</v>
      </c>
      <c r="B57" s="40" t="s">
        <v>172</v>
      </c>
      <c r="C57" s="41">
        <v>6100</v>
      </c>
      <c r="D57" s="42" t="s">
        <v>75</v>
      </c>
      <c r="E57" s="42" t="s">
        <v>173</v>
      </c>
      <c r="F57" s="42" t="s">
        <v>174</v>
      </c>
      <c r="G57" s="42" t="s">
        <v>413</v>
      </c>
      <c r="H57" s="148" t="s">
        <v>379</v>
      </c>
      <c r="I57" s="42" t="s">
        <v>244</v>
      </c>
      <c r="J57" s="54" t="s">
        <v>422</v>
      </c>
      <c r="K57" s="41" t="s">
        <v>86</v>
      </c>
      <c r="L57" s="46" t="s">
        <v>373</v>
      </c>
      <c r="M57" s="46" t="s">
        <v>374</v>
      </c>
      <c r="N57" s="42" t="s">
        <v>250</v>
      </c>
      <c r="O57" s="43" t="s">
        <v>251</v>
      </c>
      <c r="P57" s="43"/>
      <c r="Q57" s="42" t="s">
        <v>252</v>
      </c>
      <c r="R57" s="54">
        <v>0</v>
      </c>
      <c r="S57" s="149">
        <f t="shared" si="1"/>
        <v>0</v>
      </c>
      <c r="T57" s="53"/>
    </row>
    <row r="58" spans="1:21" s="8" customFormat="1" ht="178.5">
      <c r="A58" s="17">
        <v>40155</v>
      </c>
      <c r="B58" s="8" t="s">
        <v>260</v>
      </c>
      <c r="C58" s="6">
        <v>7100</v>
      </c>
      <c r="D58" s="42"/>
      <c r="E58" s="5" t="s">
        <v>253</v>
      </c>
      <c r="F58" s="5" t="s">
        <v>256</v>
      </c>
      <c r="G58" s="78" t="s">
        <v>411</v>
      </c>
      <c r="H58" s="78"/>
      <c r="I58" s="5" t="s">
        <v>249</v>
      </c>
      <c r="J58" s="5" t="s">
        <v>198</v>
      </c>
      <c r="K58" s="6" t="s">
        <v>20</v>
      </c>
      <c r="L58" s="83"/>
      <c r="M58" s="83"/>
      <c r="N58" s="5" t="s">
        <v>238</v>
      </c>
      <c r="O58" s="7" t="s">
        <v>262</v>
      </c>
      <c r="P58" s="7"/>
      <c r="Q58" s="5" t="s">
        <v>261</v>
      </c>
      <c r="R58" s="120">
        <v>0</v>
      </c>
      <c r="S58" s="121">
        <f t="shared" si="1"/>
        <v>0</v>
      </c>
      <c r="T58" s="52"/>
      <c r="U58" s="21"/>
    </row>
    <row r="59" spans="1:21" s="40" customFormat="1" ht="51">
      <c r="A59" s="17">
        <v>40254</v>
      </c>
      <c r="B59" s="8" t="s">
        <v>259</v>
      </c>
      <c r="C59" s="6">
        <v>7100</v>
      </c>
      <c r="D59" s="42" t="s">
        <v>78</v>
      </c>
      <c r="E59" s="5" t="s">
        <v>254</v>
      </c>
      <c r="F59" s="5" t="s">
        <v>255</v>
      </c>
      <c r="G59" s="83" t="s">
        <v>412</v>
      </c>
      <c r="H59" s="78" t="s">
        <v>415</v>
      </c>
      <c r="I59" s="5" t="s">
        <v>249</v>
      </c>
      <c r="J59" s="5" t="s">
        <v>198</v>
      </c>
      <c r="K59" s="25" t="s">
        <v>86</v>
      </c>
      <c r="L59" s="75" t="s">
        <v>373</v>
      </c>
      <c r="M59" s="75" t="s">
        <v>374</v>
      </c>
      <c r="N59" s="5" t="s">
        <v>238</v>
      </c>
      <c r="O59" s="7">
        <v>150</v>
      </c>
      <c r="P59" s="7"/>
      <c r="Q59" s="5" t="s">
        <v>258</v>
      </c>
      <c r="R59" s="120">
        <v>150</v>
      </c>
      <c r="S59" s="121">
        <f t="shared" si="1"/>
        <v>37.5</v>
      </c>
      <c r="T59" s="52"/>
      <c r="U59" s="8"/>
    </row>
    <row r="60" spans="1:20" s="21" customFormat="1" ht="102">
      <c r="A60" s="39">
        <v>40261</v>
      </c>
      <c r="B60" s="40" t="s">
        <v>303</v>
      </c>
      <c r="C60" s="41">
        <v>7200</v>
      </c>
      <c r="D60" s="42"/>
      <c r="E60" s="42" t="s">
        <v>304</v>
      </c>
      <c r="F60" s="54" t="s">
        <v>397</v>
      </c>
      <c r="G60" s="83" t="s">
        <v>413</v>
      </c>
      <c r="H60" s="83"/>
      <c r="I60" s="42" t="s">
        <v>77</v>
      </c>
      <c r="J60" s="54" t="s">
        <v>376</v>
      </c>
      <c r="K60" s="41"/>
      <c r="L60" s="83"/>
      <c r="M60" s="83"/>
      <c r="N60" s="42"/>
      <c r="O60" s="43"/>
      <c r="P60" s="43"/>
      <c r="Q60" s="42"/>
      <c r="R60" s="120">
        <v>0</v>
      </c>
      <c r="S60" s="121">
        <f t="shared" si="1"/>
        <v>0</v>
      </c>
      <c r="T60" s="53"/>
    </row>
    <row r="61" spans="1:21" s="21" customFormat="1" ht="25.5">
      <c r="A61" s="17">
        <v>40155</v>
      </c>
      <c r="B61" s="8" t="s">
        <v>153</v>
      </c>
      <c r="C61" s="6">
        <v>7200</v>
      </c>
      <c r="D61" s="42" t="s">
        <v>76</v>
      </c>
      <c r="E61" s="5" t="s">
        <v>152</v>
      </c>
      <c r="F61" s="5" t="s">
        <v>263</v>
      </c>
      <c r="G61" s="83" t="s">
        <v>411</v>
      </c>
      <c r="H61" s="78" t="s">
        <v>418</v>
      </c>
      <c r="I61" s="5" t="s">
        <v>77</v>
      </c>
      <c r="J61" s="5" t="s">
        <v>198</v>
      </c>
      <c r="K61" s="6" t="s">
        <v>86</v>
      </c>
      <c r="L61" s="75" t="s">
        <v>373</v>
      </c>
      <c r="M61" s="75" t="s">
        <v>374</v>
      </c>
      <c r="N61" s="5" t="s">
        <v>233</v>
      </c>
      <c r="O61" s="7">
        <v>107</v>
      </c>
      <c r="P61" s="7"/>
      <c r="Q61" s="5" t="s">
        <v>275</v>
      </c>
      <c r="R61" s="120">
        <v>107</v>
      </c>
      <c r="S61" s="121">
        <f t="shared" si="1"/>
        <v>26.75</v>
      </c>
      <c r="T61" s="53"/>
      <c r="U61" s="8"/>
    </row>
    <row r="62" spans="1:21" s="8" customFormat="1" ht="25.5">
      <c r="A62" s="39">
        <v>40254</v>
      </c>
      <c r="B62" s="40" t="s">
        <v>154</v>
      </c>
      <c r="C62" s="41">
        <v>7300</v>
      </c>
      <c r="D62" s="42" t="s">
        <v>79</v>
      </c>
      <c r="E62" s="42" t="s">
        <v>152</v>
      </c>
      <c r="F62" s="42" t="s">
        <v>263</v>
      </c>
      <c r="G62" s="83" t="s">
        <v>411</v>
      </c>
      <c r="H62" s="78" t="s">
        <v>418</v>
      </c>
      <c r="I62" s="42" t="s">
        <v>80</v>
      </c>
      <c r="J62" s="54" t="s">
        <v>376</v>
      </c>
      <c r="K62" s="41" t="s">
        <v>86</v>
      </c>
      <c r="L62" s="75" t="s">
        <v>375</v>
      </c>
      <c r="M62" s="75" t="s">
        <v>374</v>
      </c>
      <c r="N62" s="42" t="s">
        <v>233</v>
      </c>
      <c r="O62" s="43">
        <v>75</v>
      </c>
      <c r="P62" s="43"/>
      <c r="Q62" s="42" t="s">
        <v>275</v>
      </c>
      <c r="R62" s="120">
        <v>75</v>
      </c>
      <c r="S62" s="121">
        <f t="shared" si="1"/>
        <v>18.75</v>
      </c>
      <c r="T62" s="52"/>
      <c r="U62" s="21"/>
    </row>
    <row r="63" spans="1:21" s="21" customFormat="1" ht="38.25">
      <c r="A63" s="39">
        <v>40254</v>
      </c>
      <c r="B63" s="40" t="s">
        <v>155</v>
      </c>
      <c r="C63" s="41">
        <v>7400</v>
      </c>
      <c r="D63" s="42" t="s">
        <v>156</v>
      </c>
      <c r="E63" s="42" t="s">
        <v>157</v>
      </c>
      <c r="F63" s="54" t="s">
        <v>382</v>
      </c>
      <c r="G63" s="83" t="s">
        <v>411</v>
      </c>
      <c r="H63" s="78" t="s">
        <v>419</v>
      </c>
      <c r="I63" s="42" t="s">
        <v>80</v>
      </c>
      <c r="J63" s="54" t="s">
        <v>376</v>
      </c>
      <c r="K63" s="41" t="s">
        <v>20</v>
      </c>
      <c r="L63" s="83"/>
      <c r="M63" s="83"/>
      <c r="N63" s="42" t="s">
        <v>238</v>
      </c>
      <c r="O63" s="43">
        <v>35</v>
      </c>
      <c r="P63" s="43"/>
      <c r="Q63" s="42" t="s">
        <v>264</v>
      </c>
      <c r="R63" s="120">
        <v>35</v>
      </c>
      <c r="S63" s="121">
        <f t="shared" si="1"/>
        <v>21</v>
      </c>
      <c r="T63" s="52"/>
      <c r="U63" s="40"/>
    </row>
    <row r="64" spans="1:21" s="21" customFormat="1" ht="38.25">
      <c r="A64" s="17">
        <v>40155</v>
      </c>
      <c r="B64" s="8" t="s">
        <v>161</v>
      </c>
      <c r="C64" s="6">
        <v>7700</v>
      </c>
      <c r="D64" s="42"/>
      <c r="E64" s="5" t="s">
        <v>162</v>
      </c>
      <c r="F64" s="5" t="s">
        <v>266</v>
      </c>
      <c r="G64" s="78" t="s">
        <v>379</v>
      </c>
      <c r="H64" s="78" t="s">
        <v>379</v>
      </c>
      <c r="I64" s="5" t="s">
        <v>249</v>
      </c>
      <c r="J64" s="5" t="s">
        <v>198</v>
      </c>
      <c r="K64" s="6" t="s">
        <v>20</v>
      </c>
      <c r="L64" s="75" t="s">
        <v>375</v>
      </c>
      <c r="M64" s="75" t="s">
        <v>374</v>
      </c>
      <c r="N64" s="5" t="s">
        <v>238</v>
      </c>
      <c r="O64" s="7">
        <v>65</v>
      </c>
      <c r="P64" s="7"/>
      <c r="Q64" s="57" t="s">
        <v>377</v>
      </c>
      <c r="R64" s="120">
        <v>65</v>
      </c>
      <c r="S64" s="121">
        <f t="shared" si="1"/>
        <v>39</v>
      </c>
      <c r="T64" s="52"/>
      <c r="U64" s="8"/>
    </row>
    <row r="65" spans="1:21" s="21" customFormat="1" ht="38.25">
      <c r="A65" s="17">
        <v>40155</v>
      </c>
      <c r="B65" s="8" t="s">
        <v>158</v>
      </c>
      <c r="C65" s="6">
        <v>7700</v>
      </c>
      <c r="D65" s="42" t="s">
        <v>159</v>
      </c>
      <c r="E65" s="5" t="s">
        <v>265</v>
      </c>
      <c r="F65" s="5" t="s">
        <v>266</v>
      </c>
      <c r="G65" s="78" t="s">
        <v>379</v>
      </c>
      <c r="H65" s="78" t="s">
        <v>379</v>
      </c>
      <c r="I65" s="5" t="s">
        <v>249</v>
      </c>
      <c r="J65" s="5" t="s">
        <v>198</v>
      </c>
      <c r="K65" s="6" t="s">
        <v>20</v>
      </c>
      <c r="L65" s="75" t="s">
        <v>375</v>
      </c>
      <c r="M65" s="75" t="s">
        <v>374</v>
      </c>
      <c r="N65" s="5" t="s">
        <v>238</v>
      </c>
      <c r="O65" s="7">
        <v>65</v>
      </c>
      <c r="P65" s="7"/>
      <c r="Q65" s="57" t="s">
        <v>377</v>
      </c>
      <c r="R65" s="120">
        <v>65</v>
      </c>
      <c r="S65" s="121">
        <f t="shared" si="1"/>
        <v>39</v>
      </c>
      <c r="T65" s="52"/>
      <c r="U65" s="8"/>
    </row>
    <row r="66" spans="1:21" s="21" customFormat="1" ht="38.25">
      <c r="A66" s="17">
        <v>40155</v>
      </c>
      <c r="B66" s="8" t="s">
        <v>164</v>
      </c>
      <c r="C66" s="6">
        <v>7710</v>
      </c>
      <c r="D66" s="42"/>
      <c r="E66" s="5" t="s">
        <v>162</v>
      </c>
      <c r="F66" s="5" t="s">
        <v>266</v>
      </c>
      <c r="G66" s="78" t="s">
        <v>379</v>
      </c>
      <c r="H66" s="78" t="s">
        <v>420</v>
      </c>
      <c r="I66" s="5" t="s">
        <v>249</v>
      </c>
      <c r="J66" s="5" t="s">
        <v>198</v>
      </c>
      <c r="K66" s="6" t="s">
        <v>20</v>
      </c>
      <c r="L66" s="75" t="s">
        <v>375</v>
      </c>
      <c r="M66" s="75" t="s">
        <v>374</v>
      </c>
      <c r="N66" s="5" t="s">
        <v>238</v>
      </c>
      <c r="O66" s="7">
        <v>65</v>
      </c>
      <c r="P66" s="7"/>
      <c r="Q66" s="92">
        <v>1</v>
      </c>
      <c r="R66" s="120">
        <v>43</v>
      </c>
      <c r="S66" s="121">
        <f t="shared" si="1"/>
        <v>25.8</v>
      </c>
      <c r="T66" s="52"/>
      <c r="U66" s="33"/>
    </row>
    <row r="67" spans="1:21" s="21" customFormat="1" ht="38.25">
      <c r="A67" s="17">
        <v>40155</v>
      </c>
      <c r="B67" s="8" t="s">
        <v>163</v>
      </c>
      <c r="C67" s="6">
        <v>7710</v>
      </c>
      <c r="D67" s="42" t="s">
        <v>165</v>
      </c>
      <c r="E67" s="5" t="s">
        <v>160</v>
      </c>
      <c r="F67" s="5" t="s">
        <v>266</v>
      </c>
      <c r="G67" s="78" t="s">
        <v>379</v>
      </c>
      <c r="H67" s="78" t="s">
        <v>420</v>
      </c>
      <c r="I67" s="5" t="s">
        <v>249</v>
      </c>
      <c r="J67" s="5" t="s">
        <v>198</v>
      </c>
      <c r="K67" s="6" t="s">
        <v>20</v>
      </c>
      <c r="L67" s="75" t="s">
        <v>375</v>
      </c>
      <c r="M67" s="75" t="s">
        <v>374</v>
      </c>
      <c r="N67" s="5" t="s">
        <v>238</v>
      </c>
      <c r="O67" s="7">
        <v>65</v>
      </c>
      <c r="P67" s="7"/>
      <c r="Q67" s="92">
        <v>1</v>
      </c>
      <c r="R67" s="120">
        <v>43</v>
      </c>
      <c r="S67" s="121">
        <f t="shared" si="1"/>
        <v>25.8</v>
      </c>
      <c r="T67" s="52"/>
      <c r="U67" s="33"/>
    </row>
    <row r="68" spans="1:20" s="171" customFormat="1" ht="191.25">
      <c r="A68" s="162">
        <v>40344</v>
      </c>
      <c r="B68" s="163" t="s">
        <v>357</v>
      </c>
      <c r="C68" s="164">
        <v>8200</v>
      </c>
      <c r="D68" s="165"/>
      <c r="E68" s="165" t="s">
        <v>312</v>
      </c>
      <c r="F68" s="166" t="s">
        <v>378</v>
      </c>
      <c r="G68" s="166" t="s">
        <v>412</v>
      </c>
      <c r="H68" s="166" t="s">
        <v>379</v>
      </c>
      <c r="I68" s="165" t="s">
        <v>204</v>
      </c>
      <c r="J68" s="165" t="s">
        <v>198</v>
      </c>
      <c r="K68" s="172" t="s">
        <v>86</v>
      </c>
      <c r="L68" s="165" t="s">
        <v>371</v>
      </c>
      <c r="M68" s="165" t="s">
        <v>372</v>
      </c>
      <c r="N68" s="165"/>
      <c r="O68" s="167">
        <v>1000</v>
      </c>
      <c r="P68" s="168"/>
      <c r="Q68" s="165" t="s">
        <v>440</v>
      </c>
      <c r="R68" s="169">
        <v>1000</v>
      </c>
      <c r="S68" s="177">
        <v>750</v>
      </c>
      <c r="T68" s="170"/>
    </row>
    <row r="69" spans="1:21" s="21" customFormat="1" ht="102">
      <c r="A69" s="86">
        <v>40375</v>
      </c>
      <c r="B69" s="87" t="s">
        <v>19</v>
      </c>
      <c r="C69" s="25">
        <v>8200</v>
      </c>
      <c r="D69" s="40"/>
      <c r="E69" s="26" t="s">
        <v>366</v>
      </c>
      <c r="F69" s="26" t="s">
        <v>166</v>
      </c>
      <c r="G69" s="78" t="s">
        <v>380</v>
      </c>
      <c r="H69" s="78" t="s">
        <v>380</v>
      </c>
      <c r="I69" s="89" t="s">
        <v>83</v>
      </c>
      <c r="J69" s="26" t="s">
        <v>198</v>
      </c>
      <c r="K69" s="108" t="s">
        <v>86</v>
      </c>
      <c r="L69" s="75" t="s">
        <v>375</v>
      </c>
      <c r="M69" s="75" t="s">
        <v>374</v>
      </c>
      <c r="N69" s="26" t="s">
        <v>233</v>
      </c>
      <c r="O69" s="88">
        <v>40</v>
      </c>
      <c r="P69" s="88"/>
      <c r="Q69" s="26"/>
      <c r="R69" s="120">
        <f>+O69</f>
        <v>40</v>
      </c>
      <c r="S69" s="121">
        <f>+R69*0.25</f>
        <v>10</v>
      </c>
      <c r="T69" s="90"/>
      <c r="U69" s="87"/>
    </row>
    <row r="70" spans="1:21" s="8" customFormat="1" ht="102">
      <c r="A70" s="80">
        <v>40375</v>
      </c>
      <c r="B70" s="81" t="s">
        <v>18</v>
      </c>
      <c r="C70" s="6">
        <v>8200</v>
      </c>
      <c r="D70" s="40"/>
      <c r="E70" s="83" t="s">
        <v>365</v>
      </c>
      <c r="F70" s="83" t="s">
        <v>369</v>
      </c>
      <c r="G70" s="78" t="s">
        <v>380</v>
      </c>
      <c r="H70" s="78" t="s">
        <v>380</v>
      </c>
      <c r="I70" s="78" t="s">
        <v>83</v>
      </c>
      <c r="J70" s="83" t="s">
        <v>198</v>
      </c>
      <c r="K70" s="84" t="s">
        <v>20</v>
      </c>
      <c r="L70" s="75" t="s">
        <v>375</v>
      </c>
      <c r="M70" s="75" t="s">
        <v>374</v>
      </c>
      <c r="N70" s="83" t="s">
        <v>233</v>
      </c>
      <c r="O70" s="85">
        <v>40</v>
      </c>
      <c r="P70" s="85"/>
      <c r="Q70" s="83"/>
      <c r="R70" s="120">
        <f>+O70</f>
        <v>40</v>
      </c>
      <c r="S70" s="121">
        <f>+R70*0.6</f>
        <v>24</v>
      </c>
      <c r="T70" s="79">
        <f>SUM(S68:S72)</f>
        <v>786</v>
      </c>
      <c r="U70" s="40"/>
    </row>
    <row r="71" spans="1:21" s="8" customFormat="1" ht="76.5">
      <c r="A71" s="80">
        <v>40375</v>
      </c>
      <c r="B71" s="79" t="s">
        <v>18</v>
      </c>
      <c r="C71" s="82">
        <v>8200</v>
      </c>
      <c r="D71" s="40"/>
      <c r="E71" s="83" t="s">
        <v>367</v>
      </c>
      <c r="F71" s="78" t="s">
        <v>370</v>
      </c>
      <c r="G71" s="83"/>
      <c r="H71" s="83"/>
      <c r="I71" s="78" t="s">
        <v>83</v>
      </c>
      <c r="J71" s="78" t="s">
        <v>376</v>
      </c>
      <c r="K71" s="84" t="s">
        <v>20</v>
      </c>
      <c r="L71" s="83"/>
      <c r="M71" s="83"/>
      <c r="N71" s="83" t="s">
        <v>233</v>
      </c>
      <c r="O71" s="85">
        <v>0</v>
      </c>
      <c r="P71" s="85"/>
      <c r="Q71" s="83"/>
      <c r="R71" s="120">
        <f>+O71</f>
        <v>0</v>
      </c>
      <c r="S71" s="121">
        <f>+R71*0.6</f>
        <v>0</v>
      </c>
      <c r="T71" s="79"/>
      <c r="U71" s="33"/>
    </row>
    <row r="72" spans="1:21" s="8" customFormat="1" ht="63.75">
      <c r="A72" s="86">
        <v>40375</v>
      </c>
      <c r="B72" s="87" t="s">
        <v>17</v>
      </c>
      <c r="C72" s="25">
        <v>8200</v>
      </c>
      <c r="D72" s="40"/>
      <c r="E72" s="26" t="s">
        <v>364</v>
      </c>
      <c r="F72" s="26" t="s">
        <v>368</v>
      </c>
      <c r="G72" s="78" t="s">
        <v>379</v>
      </c>
      <c r="H72" s="78" t="s">
        <v>379</v>
      </c>
      <c r="I72" s="89" t="s">
        <v>83</v>
      </c>
      <c r="J72" s="26" t="s">
        <v>198</v>
      </c>
      <c r="K72" s="108" t="s">
        <v>195</v>
      </c>
      <c r="L72" s="75" t="s">
        <v>375</v>
      </c>
      <c r="M72" s="75" t="s">
        <v>374</v>
      </c>
      <c r="N72" s="26" t="s">
        <v>268</v>
      </c>
      <c r="O72" s="88">
        <v>40</v>
      </c>
      <c r="P72" s="88"/>
      <c r="Q72" s="26"/>
      <c r="R72" s="120">
        <f>+O72</f>
        <v>40</v>
      </c>
      <c r="S72" s="121">
        <f>+R72*0.05</f>
        <v>2</v>
      </c>
      <c r="T72" s="90"/>
      <c r="U72" s="87"/>
    </row>
    <row r="73" spans="1:21" s="8" customFormat="1" ht="51">
      <c r="A73" s="20">
        <v>40155</v>
      </c>
      <c r="B73" s="21" t="s">
        <v>16</v>
      </c>
      <c r="C73" s="22">
        <v>8200</v>
      </c>
      <c r="D73" s="42" t="s">
        <v>14</v>
      </c>
      <c r="E73" s="23" t="s">
        <v>15</v>
      </c>
      <c r="F73" s="91" t="s">
        <v>398</v>
      </c>
      <c r="G73" s="83"/>
      <c r="H73" s="83"/>
      <c r="I73" s="23" t="s">
        <v>83</v>
      </c>
      <c r="J73" s="91" t="s">
        <v>376</v>
      </c>
      <c r="K73" s="22" t="s">
        <v>20</v>
      </c>
      <c r="L73" s="83"/>
      <c r="M73" s="83"/>
      <c r="N73" s="23"/>
      <c r="O73" s="24"/>
      <c r="P73" s="24"/>
      <c r="Q73" s="23"/>
      <c r="R73" s="120">
        <v>0</v>
      </c>
      <c r="S73" s="121">
        <f>IF(K73="vu",R73*$S$1,IF(K73="U",R73*$Q$1,IF(K73="L",R73*$O$1,R73*$K$1)))</f>
        <v>0</v>
      </c>
      <c r="T73" s="53"/>
      <c r="U73" s="81"/>
    </row>
    <row r="74" spans="1:21" s="8" customFormat="1" ht="38.25">
      <c r="A74" s="17">
        <v>40155</v>
      </c>
      <c r="B74" s="8" t="s">
        <v>123</v>
      </c>
      <c r="C74" s="6">
        <v>8250</v>
      </c>
      <c r="D74" s="40"/>
      <c r="E74" s="5" t="s">
        <v>128</v>
      </c>
      <c r="F74" s="5" t="s">
        <v>129</v>
      </c>
      <c r="G74" s="83" t="s">
        <v>411</v>
      </c>
      <c r="H74" s="78" t="s">
        <v>380</v>
      </c>
      <c r="I74" s="5" t="s">
        <v>83</v>
      </c>
      <c r="J74" s="5" t="s">
        <v>198</v>
      </c>
      <c r="K74" s="6" t="s">
        <v>86</v>
      </c>
      <c r="L74" s="75" t="s">
        <v>375</v>
      </c>
      <c r="M74" s="75" t="s">
        <v>374</v>
      </c>
      <c r="N74" s="5" t="s">
        <v>278</v>
      </c>
      <c r="O74" s="7" t="s">
        <v>271</v>
      </c>
      <c r="P74" s="7" t="s">
        <v>205</v>
      </c>
      <c r="Q74" s="5" t="s">
        <v>273</v>
      </c>
      <c r="R74" s="120">
        <v>42</v>
      </c>
      <c r="S74" s="121">
        <f>IF(K74="vu",R74*$S$1,IF(K74="U",R74*$Q$1,IF(K74="L",R74*$O$1,R74*$K$1)))</f>
        <v>10.5</v>
      </c>
      <c r="T74" s="52"/>
      <c r="U74" s="21"/>
    </row>
    <row r="75" spans="1:21" s="8" customFormat="1" ht="38.25">
      <c r="A75" s="17">
        <v>40155</v>
      </c>
      <c r="B75" s="8" t="s">
        <v>122</v>
      </c>
      <c r="C75" s="6">
        <v>8250</v>
      </c>
      <c r="D75" s="40"/>
      <c r="E75" s="5" t="s">
        <v>127</v>
      </c>
      <c r="F75" s="5" t="s">
        <v>129</v>
      </c>
      <c r="G75" s="83" t="s">
        <v>411</v>
      </c>
      <c r="H75" s="78" t="s">
        <v>380</v>
      </c>
      <c r="I75" s="5" t="s">
        <v>83</v>
      </c>
      <c r="J75" s="5" t="s">
        <v>198</v>
      </c>
      <c r="K75" s="6" t="s">
        <v>86</v>
      </c>
      <c r="L75" s="75" t="s">
        <v>373</v>
      </c>
      <c r="M75" s="75" t="s">
        <v>374</v>
      </c>
      <c r="N75" s="5" t="s">
        <v>278</v>
      </c>
      <c r="O75" s="7" t="s">
        <v>270</v>
      </c>
      <c r="P75" s="7" t="s">
        <v>272</v>
      </c>
      <c r="Q75" s="5" t="s">
        <v>273</v>
      </c>
      <c r="R75" s="120">
        <v>189</v>
      </c>
      <c r="S75" s="121">
        <f>IF(K75="vu",R75*$S$1,IF(K75="U",R75*$Q$1,IF(K75="L",R75*$O$1,R75*$K$1)))</f>
        <v>47.25</v>
      </c>
      <c r="T75" s="53"/>
      <c r="U75" s="35"/>
    </row>
    <row r="76" spans="1:21" s="40" customFormat="1" ht="63.75">
      <c r="A76" s="86">
        <v>40155</v>
      </c>
      <c r="B76" s="87" t="s">
        <v>121</v>
      </c>
      <c r="C76" s="25">
        <v>8250</v>
      </c>
      <c r="D76" s="42" t="s">
        <v>124</v>
      </c>
      <c r="E76" s="26" t="s">
        <v>125</v>
      </c>
      <c r="F76" s="26" t="s">
        <v>126</v>
      </c>
      <c r="G76" s="83" t="s">
        <v>411</v>
      </c>
      <c r="H76" s="78" t="s">
        <v>380</v>
      </c>
      <c r="I76" s="26" t="s">
        <v>83</v>
      </c>
      <c r="J76" s="26" t="s">
        <v>198</v>
      </c>
      <c r="K76" s="25" t="s">
        <v>195</v>
      </c>
      <c r="L76" s="75" t="s">
        <v>375</v>
      </c>
      <c r="M76" s="75" t="s">
        <v>374</v>
      </c>
      <c r="N76" s="26" t="s">
        <v>278</v>
      </c>
      <c r="O76" s="88" t="s">
        <v>269</v>
      </c>
      <c r="P76" s="88" t="s">
        <v>205</v>
      </c>
      <c r="Q76" s="26" t="s">
        <v>273</v>
      </c>
      <c r="R76" s="120">
        <v>56</v>
      </c>
      <c r="S76" s="121">
        <f>IF(K76="vu",R76*$S$1,IF(K76="U",R76*$Q$1,IF(K76="L",R76*$O$1,R76*$K$1)))</f>
        <v>2.8000000000000003</v>
      </c>
      <c r="T76" s="90"/>
      <c r="U76" s="35"/>
    </row>
    <row r="77" spans="1:20" s="40" customFormat="1" ht="38.25">
      <c r="A77" s="20">
        <v>40155</v>
      </c>
      <c r="B77" s="21"/>
      <c r="C77" s="22">
        <v>1300</v>
      </c>
      <c r="D77" s="42" t="s">
        <v>47</v>
      </c>
      <c r="E77" s="23" t="s">
        <v>136</v>
      </c>
      <c r="F77" s="23"/>
      <c r="G77" s="83"/>
      <c r="H77" s="83"/>
      <c r="I77" s="23"/>
      <c r="J77" s="91" t="s">
        <v>136</v>
      </c>
      <c r="K77" s="22"/>
      <c r="L77" s="83"/>
      <c r="M77" s="83"/>
      <c r="N77" s="23"/>
      <c r="O77" s="24"/>
      <c r="P77" s="24"/>
      <c r="Q77" s="23"/>
      <c r="R77" s="120">
        <v>0</v>
      </c>
      <c r="S77" s="121">
        <f aca="true" t="shared" si="2" ref="S77:S94">IF(K77="vu",R77*$S$1,IF(K77="U",R77*$Q$1,IF(K77="L",R77*$O$1,R77*$K$1)))</f>
        <v>0</v>
      </c>
      <c r="T77" s="52"/>
    </row>
    <row r="78" spans="1:21" s="40" customFormat="1" ht="25.5">
      <c r="A78" s="20">
        <v>40155</v>
      </c>
      <c r="B78" s="21"/>
      <c r="C78" s="22">
        <v>2420</v>
      </c>
      <c r="D78" s="42" t="s">
        <v>21</v>
      </c>
      <c r="E78" s="23" t="s">
        <v>136</v>
      </c>
      <c r="F78" s="23"/>
      <c r="G78" s="83"/>
      <c r="H78" s="83"/>
      <c r="I78" s="23"/>
      <c r="J78" s="23" t="s">
        <v>136</v>
      </c>
      <c r="K78" s="22"/>
      <c r="L78" s="83"/>
      <c r="M78" s="83"/>
      <c r="N78" s="23"/>
      <c r="O78" s="24"/>
      <c r="P78" s="24"/>
      <c r="Q78" s="23"/>
      <c r="R78" s="120">
        <v>0</v>
      </c>
      <c r="S78" s="121">
        <f t="shared" si="2"/>
        <v>0</v>
      </c>
      <c r="T78" s="53"/>
      <c r="U78" s="21"/>
    </row>
    <row r="79" spans="1:20" s="21" customFormat="1" ht="25.5">
      <c r="A79" s="20">
        <v>40155</v>
      </c>
      <c r="C79" s="22">
        <v>2425</v>
      </c>
      <c r="D79" s="42" t="s">
        <v>137</v>
      </c>
      <c r="E79" s="23" t="s">
        <v>136</v>
      </c>
      <c r="F79" s="23"/>
      <c r="G79" s="83"/>
      <c r="H79" s="83"/>
      <c r="I79" s="23"/>
      <c r="J79" s="23" t="s">
        <v>136</v>
      </c>
      <c r="K79" s="22"/>
      <c r="L79" s="83"/>
      <c r="M79" s="83"/>
      <c r="N79" s="23"/>
      <c r="O79" s="24"/>
      <c r="P79" s="24"/>
      <c r="Q79" s="23"/>
      <c r="R79" s="120">
        <v>0</v>
      </c>
      <c r="S79" s="121">
        <f t="shared" si="2"/>
        <v>0</v>
      </c>
      <c r="T79" s="54"/>
    </row>
    <row r="80" spans="1:21" s="21" customFormat="1" ht="38.25">
      <c r="A80" s="20">
        <v>40155</v>
      </c>
      <c r="C80" s="22">
        <v>2430</v>
      </c>
      <c r="D80" s="42" t="s">
        <v>55</v>
      </c>
      <c r="E80" s="23" t="s">
        <v>136</v>
      </c>
      <c r="F80" s="23"/>
      <c r="G80" s="83"/>
      <c r="H80" s="83"/>
      <c r="I80" s="23"/>
      <c r="J80" s="23" t="s">
        <v>136</v>
      </c>
      <c r="K80" s="22"/>
      <c r="L80" s="83"/>
      <c r="M80" s="83"/>
      <c r="N80" s="23"/>
      <c r="O80" s="24"/>
      <c r="P80" s="24"/>
      <c r="Q80" s="23"/>
      <c r="R80" s="120">
        <v>0</v>
      </c>
      <c r="S80" s="121">
        <f t="shared" si="2"/>
        <v>0</v>
      </c>
      <c r="T80" s="54"/>
      <c r="U80" s="8"/>
    </row>
    <row r="81" spans="1:20" s="8" customFormat="1" ht="51">
      <c r="A81" s="20">
        <v>40155</v>
      </c>
      <c r="B81" s="21"/>
      <c r="C81" s="22">
        <v>2475</v>
      </c>
      <c r="D81" s="42" t="s">
        <v>23</v>
      </c>
      <c r="E81" s="23" t="s">
        <v>136</v>
      </c>
      <c r="F81" s="23"/>
      <c r="G81" s="83"/>
      <c r="H81" s="83"/>
      <c r="I81" s="23"/>
      <c r="J81" s="91" t="s">
        <v>136</v>
      </c>
      <c r="K81" s="22"/>
      <c r="L81" s="83"/>
      <c r="M81" s="83"/>
      <c r="N81" s="23"/>
      <c r="O81" s="24"/>
      <c r="P81" s="24"/>
      <c r="Q81" s="23"/>
      <c r="R81" s="120">
        <v>0</v>
      </c>
      <c r="S81" s="121">
        <f t="shared" si="2"/>
        <v>0</v>
      </c>
      <c r="T81" s="53"/>
    </row>
    <row r="82" spans="1:20" s="8" customFormat="1" ht="12.75">
      <c r="A82" s="20">
        <v>40155</v>
      </c>
      <c r="B82" s="21"/>
      <c r="C82" s="22">
        <v>2485</v>
      </c>
      <c r="D82" s="42" t="s">
        <v>25</v>
      </c>
      <c r="E82" s="23" t="s">
        <v>136</v>
      </c>
      <c r="F82" s="23"/>
      <c r="G82" s="83"/>
      <c r="H82" s="83"/>
      <c r="I82" s="23"/>
      <c r="J82" s="91" t="s">
        <v>136</v>
      </c>
      <c r="K82" s="22"/>
      <c r="L82" s="83"/>
      <c r="M82" s="83"/>
      <c r="N82" s="23"/>
      <c r="O82" s="24"/>
      <c r="P82" s="24"/>
      <c r="Q82" s="23"/>
      <c r="R82" s="120">
        <v>0</v>
      </c>
      <c r="S82" s="121">
        <f t="shared" si="2"/>
        <v>0</v>
      </c>
      <c r="T82" s="53"/>
    </row>
    <row r="83" spans="1:21" s="8" customFormat="1" ht="63.75">
      <c r="A83" s="20">
        <v>40155</v>
      </c>
      <c r="B83" s="21"/>
      <c r="C83" s="22">
        <v>3200</v>
      </c>
      <c r="D83" s="42" t="s">
        <v>65</v>
      </c>
      <c r="E83" s="23" t="s">
        <v>136</v>
      </c>
      <c r="F83" s="23"/>
      <c r="G83" s="83"/>
      <c r="H83" s="83"/>
      <c r="I83" s="23"/>
      <c r="J83" s="23" t="s">
        <v>136</v>
      </c>
      <c r="K83" s="22"/>
      <c r="L83" s="83"/>
      <c r="M83" s="83"/>
      <c r="N83" s="23"/>
      <c r="O83" s="24"/>
      <c r="P83" s="24"/>
      <c r="Q83" s="23"/>
      <c r="R83" s="120">
        <v>0</v>
      </c>
      <c r="S83" s="121">
        <f t="shared" si="2"/>
        <v>0</v>
      </c>
      <c r="T83" s="52"/>
      <c r="U83" s="40"/>
    </row>
    <row r="84" spans="1:21" s="8" customFormat="1" ht="63.75">
      <c r="A84" s="20">
        <v>40155</v>
      </c>
      <c r="B84" s="21"/>
      <c r="C84" s="22">
        <v>3300</v>
      </c>
      <c r="D84" s="42" t="s">
        <v>66</v>
      </c>
      <c r="E84" s="23" t="s">
        <v>136</v>
      </c>
      <c r="F84" s="23"/>
      <c r="G84" s="83"/>
      <c r="H84" s="83"/>
      <c r="I84" s="23"/>
      <c r="J84" s="23" t="s">
        <v>136</v>
      </c>
      <c r="K84" s="22"/>
      <c r="L84" s="83"/>
      <c r="M84" s="83"/>
      <c r="N84" s="23"/>
      <c r="O84" s="24"/>
      <c r="P84" s="24"/>
      <c r="Q84" s="23"/>
      <c r="R84" s="120">
        <v>0</v>
      </c>
      <c r="S84" s="121">
        <f t="shared" si="2"/>
        <v>0</v>
      </c>
      <c r="T84" s="52"/>
      <c r="U84" s="40"/>
    </row>
    <row r="85" spans="1:20" s="21" customFormat="1" ht="51">
      <c r="A85" s="20">
        <v>40155</v>
      </c>
      <c r="C85" s="22">
        <v>4100</v>
      </c>
      <c r="D85" s="42" t="s">
        <v>68</v>
      </c>
      <c r="E85" s="23" t="s">
        <v>136</v>
      </c>
      <c r="F85" s="23"/>
      <c r="G85" s="83"/>
      <c r="H85" s="83"/>
      <c r="I85" s="23"/>
      <c r="J85" s="23" t="s">
        <v>136</v>
      </c>
      <c r="K85" s="22"/>
      <c r="L85" s="83"/>
      <c r="M85" s="83"/>
      <c r="N85" s="23"/>
      <c r="O85" s="24"/>
      <c r="P85" s="24"/>
      <c r="Q85" s="23"/>
      <c r="R85" s="120">
        <v>0</v>
      </c>
      <c r="S85" s="121">
        <f t="shared" si="2"/>
        <v>0</v>
      </c>
      <c r="T85" s="52"/>
    </row>
    <row r="86" spans="1:20" s="21" customFormat="1" ht="25.5">
      <c r="A86" s="20">
        <v>40155</v>
      </c>
      <c r="C86" s="22">
        <v>5100</v>
      </c>
      <c r="D86" s="42" t="s">
        <v>69</v>
      </c>
      <c r="E86" s="23" t="s">
        <v>136</v>
      </c>
      <c r="F86" s="23"/>
      <c r="G86" s="83"/>
      <c r="H86" s="83"/>
      <c r="I86" s="23"/>
      <c r="J86" s="23" t="s">
        <v>136</v>
      </c>
      <c r="K86" s="22"/>
      <c r="L86" s="83"/>
      <c r="M86" s="83"/>
      <c r="N86" s="23"/>
      <c r="O86" s="24"/>
      <c r="P86" s="24"/>
      <c r="Q86" s="23"/>
      <c r="R86" s="120">
        <v>0</v>
      </c>
      <c r="S86" s="121">
        <f t="shared" si="2"/>
        <v>0</v>
      </c>
      <c r="T86" s="52"/>
    </row>
    <row r="87" spans="1:21" s="81" customFormat="1" ht="38.25">
      <c r="A87" s="20">
        <v>40155</v>
      </c>
      <c r="B87" s="21"/>
      <c r="C87" s="22">
        <v>5200</v>
      </c>
      <c r="D87" s="42" t="s">
        <v>70</v>
      </c>
      <c r="E87" s="23" t="s">
        <v>136</v>
      </c>
      <c r="F87" s="23"/>
      <c r="G87" s="83"/>
      <c r="H87" s="83"/>
      <c r="I87" s="23"/>
      <c r="J87" s="23" t="s">
        <v>136</v>
      </c>
      <c r="K87" s="22"/>
      <c r="L87" s="83"/>
      <c r="M87" s="83"/>
      <c r="N87" s="23"/>
      <c r="O87" s="24"/>
      <c r="P87" s="24"/>
      <c r="Q87" s="23"/>
      <c r="R87" s="120">
        <v>0</v>
      </c>
      <c r="S87" s="121">
        <f t="shared" si="2"/>
        <v>0</v>
      </c>
      <c r="T87" s="52"/>
      <c r="U87" s="8"/>
    </row>
    <row r="88" spans="1:21" s="81" customFormat="1" ht="38.25">
      <c r="A88" s="20">
        <v>40155</v>
      </c>
      <c r="B88" s="21"/>
      <c r="C88" s="22">
        <v>5300</v>
      </c>
      <c r="D88" s="42" t="s">
        <v>71</v>
      </c>
      <c r="E88" s="23" t="s">
        <v>136</v>
      </c>
      <c r="F88" s="23"/>
      <c r="G88" s="83"/>
      <c r="H88" s="83"/>
      <c r="I88" s="23"/>
      <c r="J88" s="23" t="s">
        <v>136</v>
      </c>
      <c r="K88" s="22"/>
      <c r="L88" s="83"/>
      <c r="M88" s="83"/>
      <c r="N88" s="23"/>
      <c r="O88" s="24"/>
      <c r="P88" s="24"/>
      <c r="Q88" s="23"/>
      <c r="R88" s="120">
        <v>0</v>
      </c>
      <c r="S88" s="121">
        <f t="shared" si="2"/>
        <v>0</v>
      </c>
      <c r="T88" s="56"/>
      <c r="U88" s="8"/>
    </row>
    <row r="89" spans="1:21" s="81" customFormat="1" ht="38.25">
      <c r="A89" s="20">
        <v>40155</v>
      </c>
      <c r="B89" s="21"/>
      <c r="C89" s="22">
        <v>5400</v>
      </c>
      <c r="D89" s="42" t="s">
        <v>72</v>
      </c>
      <c r="E89" s="23" t="s">
        <v>136</v>
      </c>
      <c r="F89" s="23"/>
      <c r="G89" s="83"/>
      <c r="H89" s="83"/>
      <c r="I89" s="23"/>
      <c r="J89" s="23" t="s">
        <v>136</v>
      </c>
      <c r="K89" s="22"/>
      <c r="L89" s="83"/>
      <c r="M89" s="83"/>
      <c r="N89" s="23"/>
      <c r="O89" s="24"/>
      <c r="P89" s="24"/>
      <c r="Q89" s="23"/>
      <c r="R89" s="120">
        <v>0</v>
      </c>
      <c r="S89" s="121">
        <f t="shared" si="2"/>
        <v>0</v>
      </c>
      <c r="T89" s="53"/>
      <c r="U89" s="8"/>
    </row>
    <row r="90" spans="1:21" s="81" customFormat="1" ht="38.25">
      <c r="A90" s="20">
        <v>40155</v>
      </c>
      <c r="B90" s="21"/>
      <c r="C90" s="22">
        <v>5500</v>
      </c>
      <c r="D90" s="42" t="s">
        <v>73</v>
      </c>
      <c r="E90" s="23" t="s">
        <v>136</v>
      </c>
      <c r="F90" s="23"/>
      <c r="G90" s="83"/>
      <c r="H90" s="83"/>
      <c r="I90" s="23"/>
      <c r="J90" s="23" t="s">
        <v>136</v>
      </c>
      <c r="K90" s="22"/>
      <c r="L90" s="83"/>
      <c r="M90" s="83"/>
      <c r="N90" s="23"/>
      <c r="O90" s="24"/>
      <c r="P90" s="24"/>
      <c r="Q90" s="23"/>
      <c r="R90" s="120">
        <v>0</v>
      </c>
      <c r="S90" s="121">
        <f t="shared" si="2"/>
        <v>0</v>
      </c>
      <c r="T90" s="53"/>
      <c r="U90" s="8"/>
    </row>
    <row r="91" spans="1:21" s="33" customFormat="1" ht="12.75">
      <c r="A91" s="20">
        <v>40155</v>
      </c>
      <c r="B91" s="21"/>
      <c r="C91" s="22">
        <v>5501</v>
      </c>
      <c r="D91" s="42" t="s">
        <v>74</v>
      </c>
      <c r="E91" s="23" t="s">
        <v>136</v>
      </c>
      <c r="F91" s="23"/>
      <c r="G91" s="83"/>
      <c r="H91" s="83"/>
      <c r="I91" s="23"/>
      <c r="J91" s="23"/>
      <c r="K91" s="22"/>
      <c r="L91" s="83"/>
      <c r="M91" s="83"/>
      <c r="N91" s="23"/>
      <c r="O91" s="24"/>
      <c r="P91" s="24"/>
      <c r="Q91" s="23"/>
      <c r="R91" s="120"/>
      <c r="S91" s="121">
        <f t="shared" si="2"/>
        <v>0</v>
      </c>
      <c r="T91" s="53"/>
      <c r="U91" s="8"/>
    </row>
    <row r="92" spans="1:21" s="8" customFormat="1" ht="38.25">
      <c r="A92" s="20">
        <v>40155</v>
      </c>
      <c r="B92" s="21"/>
      <c r="C92" s="22">
        <v>7400</v>
      </c>
      <c r="D92" s="42" t="s">
        <v>82</v>
      </c>
      <c r="E92" s="23" t="s">
        <v>22</v>
      </c>
      <c r="F92" s="23"/>
      <c r="G92" s="83"/>
      <c r="H92" s="83"/>
      <c r="I92" s="23"/>
      <c r="J92" s="23"/>
      <c r="K92" s="22"/>
      <c r="L92" s="83"/>
      <c r="M92" s="83"/>
      <c r="N92" s="23"/>
      <c r="O92" s="24"/>
      <c r="P92" s="24"/>
      <c r="Q92" s="23"/>
      <c r="R92" s="120">
        <v>0</v>
      </c>
      <c r="S92" s="121">
        <f t="shared" si="2"/>
        <v>0</v>
      </c>
      <c r="T92" s="52"/>
      <c r="U92" s="81"/>
    </row>
    <row r="93" spans="1:21" s="8" customFormat="1" ht="25.5">
      <c r="A93" s="20">
        <v>40155</v>
      </c>
      <c r="B93" s="21"/>
      <c r="C93" s="22">
        <v>7900</v>
      </c>
      <c r="D93" s="42" t="s">
        <v>81</v>
      </c>
      <c r="E93" s="23" t="s">
        <v>22</v>
      </c>
      <c r="F93" s="23"/>
      <c r="G93" s="83"/>
      <c r="H93" s="83"/>
      <c r="I93" s="23"/>
      <c r="J93" s="23"/>
      <c r="K93" s="22"/>
      <c r="L93" s="83"/>
      <c r="M93" s="83"/>
      <c r="N93" s="23"/>
      <c r="O93" s="24"/>
      <c r="P93" s="24"/>
      <c r="Q93" s="23"/>
      <c r="R93" s="120">
        <v>0</v>
      </c>
      <c r="S93" s="121">
        <f t="shared" si="2"/>
        <v>0</v>
      </c>
      <c r="T93" s="52"/>
      <c r="U93" s="81"/>
    </row>
    <row r="94" spans="1:21" s="8" customFormat="1" ht="25.5">
      <c r="A94" s="20">
        <v>40155</v>
      </c>
      <c r="B94" s="21"/>
      <c r="C94" s="22">
        <v>7900</v>
      </c>
      <c r="D94" s="42" t="s">
        <v>267</v>
      </c>
      <c r="E94" s="23" t="s">
        <v>22</v>
      </c>
      <c r="F94" s="23"/>
      <c r="G94" s="83"/>
      <c r="H94" s="83"/>
      <c r="I94" s="23"/>
      <c r="J94" s="23"/>
      <c r="K94" s="22"/>
      <c r="L94" s="83"/>
      <c r="M94" s="83"/>
      <c r="N94" s="23"/>
      <c r="O94" s="24"/>
      <c r="P94" s="24"/>
      <c r="Q94" s="23"/>
      <c r="R94" s="120">
        <v>0</v>
      </c>
      <c r="S94" s="121">
        <f t="shared" si="2"/>
        <v>0</v>
      </c>
      <c r="T94" s="52"/>
      <c r="U94" s="81"/>
    </row>
    <row r="95" spans="1:20" s="8" customFormat="1" ht="15">
      <c r="A95" s="99"/>
      <c r="B95" s="100"/>
      <c r="C95" s="101"/>
      <c r="D95" s="54"/>
      <c r="E95" s="102"/>
      <c r="F95" s="102"/>
      <c r="G95" s="78"/>
      <c r="H95" s="78"/>
      <c r="I95" s="102"/>
      <c r="J95" s="102"/>
      <c r="K95" s="101"/>
      <c r="L95" s="78"/>
      <c r="M95" s="78"/>
      <c r="N95" s="102"/>
      <c r="O95" s="103"/>
      <c r="P95" s="103"/>
      <c r="Q95" s="102"/>
      <c r="R95" s="122">
        <f>SUM(R4:R94)</f>
        <v>5935</v>
      </c>
      <c r="S95" s="122">
        <f>SUM(S4:S94)</f>
        <v>2103.65</v>
      </c>
      <c r="T95" s="52"/>
    </row>
    <row r="96" spans="1:20" s="8" customFormat="1" ht="15.75">
      <c r="A96" s="17"/>
      <c r="B96" s="2" t="s">
        <v>175</v>
      </c>
      <c r="C96" s="6"/>
      <c r="D96" s="42"/>
      <c r="E96" s="5"/>
      <c r="F96" s="5"/>
      <c r="G96" s="83"/>
      <c r="H96" s="83"/>
      <c r="I96" s="5"/>
      <c r="J96" s="5"/>
      <c r="K96" s="6"/>
      <c r="L96" s="83"/>
      <c r="M96" s="83"/>
      <c r="N96" s="5"/>
      <c r="O96" s="7"/>
      <c r="P96" s="7"/>
      <c r="Q96" s="5"/>
      <c r="R96" s="120"/>
      <c r="S96" s="120"/>
      <c r="T96" s="52"/>
    </row>
    <row r="97" spans="1:20" s="8" customFormat="1" ht="15.75">
      <c r="A97" s="17"/>
      <c r="C97" s="6"/>
      <c r="D97" s="42"/>
      <c r="E97" s="5"/>
      <c r="F97" s="5"/>
      <c r="G97" s="83"/>
      <c r="H97" s="83"/>
      <c r="I97" s="5"/>
      <c r="J97" s="5"/>
      <c r="K97" s="6"/>
      <c r="L97" s="83"/>
      <c r="M97" s="83"/>
      <c r="N97" s="5"/>
      <c r="O97" s="7"/>
      <c r="P97" s="7"/>
      <c r="Q97" s="5"/>
      <c r="R97" s="120"/>
      <c r="S97" s="123">
        <f>+S95/R95</f>
        <v>0.3544481887110362</v>
      </c>
      <c r="T97" s="52"/>
    </row>
    <row r="98" spans="1:20" s="8" customFormat="1" ht="42.75" customHeight="1">
      <c r="A98" s="17"/>
      <c r="C98" s="6"/>
      <c r="D98" s="42"/>
      <c r="E98" s="5"/>
      <c r="F98" s="5"/>
      <c r="G98" s="83"/>
      <c r="H98" s="83"/>
      <c r="I98" s="5"/>
      <c r="J98" s="5"/>
      <c r="K98" s="6"/>
      <c r="L98" s="83"/>
      <c r="M98" s="83"/>
      <c r="N98" s="5"/>
      <c r="O98" s="7"/>
      <c r="P98" s="7"/>
      <c r="Q98" s="5"/>
      <c r="R98" s="120"/>
      <c r="S98" s="123"/>
      <c r="T98" s="52"/>
    </row>
    <row r="99" spans="1:20" s="8" customFormat="1" ht="42.75" customHeight="1">
      <c r="A99" s="17"/>
      <c r="C99" s="6"/>
      <c r="D99" s="42"/>
      <c r="E99" s="5"/>
      <c r="F99" s="5"/>
      <c r="G99" s="83"/>
      <c r="H99" s="83"/>
      <c r="I99" s="5"/>
      <c r="J99" s="5"/>
      <c r="K99" s="6"/>
      <c r="L99" s="83"/>
      <c r="M99" s="83"/>
      <c r="N99" s="5"/>
      <c r="O99" s="7"/>
      <c r="P99" s="7"/>
      <c r="Q99" s="5"/>
      <c r="R99" s="120"/>
      <c r="S99" s="123"/>
      <c r="T99" s="52"/>
    </row>
    <row r="100" spans="1:20" s="8" customFormat="1" ht="42.75" customHeight="1">
      <c r="A100" s="17"/>
      <c r="C100" s="6"/>
      <c r="D100" s="42"/>
      <c r="E100" s="5"/>
      <c r="F100" s="5"/>
      <c r="G100" s="83"/>
      <c r="H100" s="83"/>
      <c r="I100" s="5"/>
      <c r="J100" s="5"/>
      <c r="K100" s="6"/>
      <c r="L100" s="83"/>
      <c r="M100" s="83"/>
      <c r="N100" s="5"/>
      <c r="O100" s="7"/>
      <c r="P100" s="7"/>
      <c r="Q100" s="5"/>
      <c r="R100" s="120"/>
      <c r="S100" s="123"/>
      <c r="T100" s="52"/>
    </row>
    <row r="101" spans="1:20" s="8" customFormat="1" ht="42.75" customHeight="1">
      <c r="A101" s="17"/>
      <c r="C101" s="6"/>
      <c r="D101" s="42"/>
      <c r="E101" s="5"/>
      <c r="F101" s="5"/>
      <c r="G101" s="83"/>
      <c r="H101" s="83"/>
      <c r="I101" s="5"/>
      <c r="J101" s="5"/>
      <c r="K101" s="6"/>
      <c r="L101" s="83"/>
      <c r="M101" s="83"/>
      <c r="N101" s="5"/>
      <c r="O101" s="7"/>
      <c r="P101" s="7"/>
      <c r="Q101" s="5"/>
      <c r="R101" s="120"/>
      <c r="S101" s="123"/>
      <c r="T101" s="52"/>
    </row>
    <row r="102" spans="1:20" s="8" customFormat="1" ht="42.75" customHeight="1">
      <c r="A102" s="17"/>
      <c r="C102" s="6"/>
      <c r="D102" s="42"/>
      <c r="E102" s="5"/>
      <c r="F102" s="5"/>
      <c r="G102" s="83"/>
      <c r="H102" s="83"/>
      <c r="I102" s="5"/>
      <c r="J102" s="5"/>
      <c r="K102" s="6"/>
      <c r="L102" s="83"/>
      <c r="M102" s="83"/>
      <c r="N102" s="5"/>
      <c r="O102" s="7"/>
      <c r="P102" s="7"/>
      <c r="Q102" s="5"/>
      <c r="R102" s="120"/>
      <c r="S102" s="123"/>
      <c r="T102" s="52"/>
    </row>
    <row r="103" spans="1:20" s="8" customFormat="1" ht="42.75" customHeight="1">
      <c r="A103" s="17"/>
      <c r="C103" s="6"/>
      <c r="D103" s="42"/>
      <c r="E103" s="5"/>
      <c r="F103" s="5"/>
      <c r="G103" s="83"/>
      <c r="H103" s="83"/>
      <c r="I103" s="5"/>
      <c r="J103" s="5"/>
      <c r="K103" s="6"/>
      <c r="L103" s="83"/>
      <c r="M103" s="83"/>
      <c r="N103" s="5"/>
      <c r="O103" s="7"/>
      <c r="P103" s="7"/>
      <c r="Q103" s="5"/>
      <c r="R103" s="120"/>
      <c r="S103" s="123"/>
      <c r="T103" s="52"/>
    </row>
    <row r="104" spans="1:20" s="21" customFormat="1" ht="63.75">
      <c r="A104" s="20">
        <v>40155</v>
      </c>
      <c r="B104" s="21" t="s">
        <v>189</v>
      </c>
      <c r="C104" s="22"/>
      <c r="D104" s="42"/>
      <c r="E104" s="23" t="s">
        <v>176</v>
      </c>
      <c r="F104" s="23" t="s">
        <v>177</v>
      </c>
      <c r="G104" s="83"/>
      <c r="H104" s="83"/>
      <c r="I104" s="23" t="s">
        <v>77</v>
      </c>
      <c r="J104" s="23" t="s">
        <v>178</v>
      </c>
      <c r="K104" s="22"/>
      <c r="L104" s="83"/>
      <c r="M104" s="83"/>
      <c r="N104" s="23"/>
      <c r="O104" s="24"/>
      <c r="P104" s="24"/>
      <c r="Q104" s="23"/>
      <c r="R104" s="120"/>
      <c r="S104" s="120"/>
      <c r="T104" s="52"/>
    </row>
    <row r="105" spans="1:20" s="21" customFormat="1" ht="51">
      <c r="A105" s="20">
        <v>40155</v>
      </c>
      <c r="B105" s="21" t="s">
        <v>190</v>
      </c>
      <c r="C105" s="22"/>
      <c r="D105" s="42"/>
      <c r="E105" s="23" t="s">
        <v>179</v>
      </c>
      <c r="F105" s="23" t="s">
        <v>180</v>
      </c>
      <c r="G105" s="83"/>
      <c r="H105" s="83"/>
      <c r="I105" s="23" t="s">
        <v>77</v>
      </c>
      <c r="J105" s="23" t="s">
        <v>181</v>
      </c>
      <c r="K105" s="22"/>
      <c r="L105" s="83"/>
      <c r="M105" s="83"/>
      <c r="N105" s="23"/>
      <c r="O105" s="24"/>
      <c r="P105" s="24"/>
      <c r="Q105" s="23"/>
      <c r="R105" s="120"/>
      <c r="S105" s="120"/>
      <c r="T105" s="52"/>
    </row>
    <row r="106" spans="1:20" s="8" customFormat="1" ht="63.75">
      <c r="A106" s="17">
        <v>40155</v>
      </c>
      <c r="B106" s="8" t="s">
        <v>191</v>
      </c>
      <c r="C106" s="6"/>
      <c r="D106" s="42"/>
      <c r="E106" s="5" t="s">
        <v>182</v>
      </c>
      <c r="F106" s="5"/>
      <c r="G106" s="83"/>
      <c r="H106" s="83"/>
      <c r="I106" s="5" t="s">
        <v>77</v>
      </c>
      <c r="J106" s="26" t="s">
        <v>183</v>
      </c>
      <c r="K106" s="6"/>
      <c r="L106" s="83"/>
      <c r="M106" s="83"/>
      <c r="N106" s="5"/>
      <c r="O106" s="7"/>
      <c r="P106" s="7"/>
      <c r="Q106" s="5"/>
      <c r="R106" s="120"/>
      <c r="S106" s="120"/>
      <c r="T106" s="52"/>
    </row>
    <row r="107" spans="1:20" s="40" customFormat="1" ht="76.5">
      <c r="A107" s="39">
        <v>40254</v>
      </c>
      <c r="B107" s="40" t="s">
        <v>192</v>
      </c>
      <c r="C107" s="42"/>
      <c r="D107" s="42"/>
      <c r="E107" s="42" t="s">
        <v>184</v>
      </c>
      <c r="F107" s="42"/>
      <c r="G107" s="83"/>
      <c r="H107" s="83"/>
      <c r="I107" s="42" t="s">
        <v>80</v>
      </c>
      <c r="J107" s="42" t="s">
        <v>302</v>
      </c>
      <c r="K107" s="42"/>
      <c r="L107" s="83"/>
      <c r="M107" s="83"/>
      <c r="N107" s="42"/>
      <c r="O107" s="43"/>
      <c r="P107" s="43"/>
      <c r="Q107" s="42"/>
      <c r="R107" s="120"/>
      <c r="S107" s="120"/>
      <c r="T107" s="52"/>
    </row>
    <row r="108" spans="1:20" s="21" customFormat="1" ht="63.75">
      <c r="A108" s="20">
        <v>40155</v>
      </c>
      <c r="B108" s="21" t="s">
        <v>193</v>
      </c>
      <c r="C108" s="23"/>
      <c r="D108" s="42"/>
      <c r="E108" s="23" t="s">
        <v>185</v>
      </c>
      <c r="F108" s="23"/>
      <c r="G108" s="83"/>
      <c r="H108" s="83"/>
      <c r="I108" s="23" t="s">
        <v>80</v>
      </c>
      <c r="J108" s="23" t="s">
        <v>187</v>
      </c>
      <c r="K108" s="23"/>
      <c r="L108" s="83"/>
      <c r="M108" s="83"/>
      <c r="N108" s="23"/>
      <c r="O108" s="24"/>
      <c r="P108" s="24"/>
      <c r="Q108" s="23"/>
      <c r="R108" s="120"/>
      <c r="S108" s="120"/>
      <c r="T108" s="52"/>
    </row>
    <row r="109" spans="1:20" s="21" customFormat="1" ht="63.75">
      <c r="A109" s="20">
        <v>40155</v>
      </c>
      <c r="B109" s="21" t="s">
        <v>194</v>
      </c>
      <c r="C109" s="23"/>
      <c r="D109" s="42"/>
      <c r="E109" s="23" t="s">
        <v>186</v>
      </c>
      <c r="F109" s="23"/>
      <c r="G109" s="83"/>
      <c r="H109" s="83"/>
      <c r="I109" s="23" t="s">
        <v>80</v>
      </c>
      <c r="J109" s="23" t="s">
        <v>188</v>
      </c>
      <c r="K109" s="23"/>
      <c r="L109" s="83"/>
      <c r="M109" s="83"/>
      <c r="N109" s="23"/>
      <c r="O109" s="24"/>
      <c r="P109" s="24"/>
      <c r="Q109" s="23"/>
      <c r="R109" s="120"/>
      <c r="S109" s="120"/>
      <c r="T109" s="52"/>
    </row>
    <row r="110" spans="1:20" s="87" customFormat="1" ht="63.75" customHeight="1">
      <c r="A110" s="86"/>
      <c r="C110" s="26"/>
      <c r="D110" s="42"/>
      <c r="E110" s="26"/>
      <c r="F110" s="26"/>
      <c r="G110" s="83"/>
      <c r="H110" s="83"/>
      <c r="I110" s="26"/>
      <c r="J110" s="26"/>
      <c r="K110" s="26"/>
      <c r="L110" s="83"/>
      <c r="M110" s="83"/>
      <c r="N110" s="26"/>
      <c r="O110" s="88"/>
      <c r="P110" s="88"/>
      <c r="Q110" s="26"/>
      <c r="R110" s="120"/>
      <c r="S110" s="120"/>
      <c r="T110" s="90"/>
    </row>
    <row r="111" spans="1:20" s="87" customFormat="1" ht="63.75" customHeight="1">
      <c r="A111" s="86"/>
      <c r="C111" s="26"/>
      <c r="D111" s="42"/>
      <c r="E111" s="26"/>
      <c r="F111" s="26"/>
      <c r="G111" s="83"/>
      <c r="H111" s="83"/>
      <c r="I111" s="26"/>
      <c r="J111" s="26"/>
      <c r="K111" s="26"/>
      <c r="L111" s="83"/>
      <c r="M111" s="83"/>
      <c r="N111" s="26"/>
      <c r="O111" s="88"/>
      <c r="P111" s="88"/>
      <c r="Q111" s="26"/>
      <c r="R111" s="120"/>
      <c r="S111" s="120"/>
      <c r="T111" s="90"/>
    </row>
    <row r="112" spans="1:20" s="87" customFormat="1" ht="63.75" customHeight="1">
      <c r="A112" s="86"/>
      <c r="C112" s="26"/>
      <c r="D112" s="42"/>
      <c r="E112" s="26"/>
      <c r="F112" s="26"/>
      <c r="G112" s="83"/>
      <c r="H112" s="83"/>
      <c r="I112" s="26"/>
      <c r="J112" s="26"/>
      <c r="K112" s="26"/>
      <c r="L112" s="83"/>
      <c r="M112" s="83"/>
      <c r="N112" s="26"/>
      <c r="O112" s="88"/>
      <c r="P112" s="88"/>
      <c r="Q112" s="26"/>
      <c r="R112" s="120"/>
      <c r="S112" s="120"/>
      <c r="T112" s="90"/>
    </row>
    <row r="113" spans="1:20" s="87" customFormat="1" ht="63.75" customHeight="1">
      <c r="A113" s="86"/>
      <c r="C113" s="26"/>
      <c r="D113" s="42"/>
      <c r="E113" s="26"/>
      <c r="F113" s="26"/>
      <c r="G113" s="83"/>
      <c r="H113" s="83"/>
      <c r="I113" s="26"/>
      <c r="J113" s="26"/>
      <c r="K113" s="26"/>
      <c r="L113" s="83"/>
      <c r="M113" s="83"/>
      <c r="N113" s="26"/>
      <c r="O113" s="88"/>
      <c r="P113" s="88"/>
      <c r="Q113" s="26"/>
      <c r="R113" s="120"/>
      <c r="S113" s="120"/>
      <c r="T113" s="90"/>
    </row>
    <row r="114" spans="1:20" s="87" customFormat="1" ht="63.75" customHeight="1">
      <c r="A114" s="86"/>
      <c r="C114" s="26"/>
      <c r="D114" s="42"/>
      <c r="E114" s="26"/>
      <c r="F114" s="26"/>
      <c r="G114" s="83"/>
      <c r="H114" s="83"/>
      <c r="I114" s="26"/>
      <c r="J114" s="26"/>
      <c r="K114" s="26"/>
      <c r="L114" s="83"/>
      <c r="M114" s="83"/>
      <c r="N114" s="26"/>
      <c r="O114" s="88"/>
      <c r="P114" s="88"/>
      <c r="Q114" s="26"/>
      <c r="R114" s="120"/>
      <c r="S114" s="120"/>
      <c r="T114" s="90"/>
    </row>
    <row r="115" spans="1:20" s="8" customFormat="1" ht="12.75">
      <c r="A115" s="17">
        <v>40155</v>
      </c>
      <c r="C115" s="5"/>
      <c r="D115" s="42"/>
      <c r="E115" s="5"/>
      <c r="F115" s="5"/>
      <c r="G115" s="83"/>
      <c r="H115" s="83"/>
      <c r="I115" s="5"/>
      <c r="J115" s="26"/>
      <c r="K115" s="5"/>
      <c r="L115" s="83"/>
      <c r="M115" s="83"/>
      <c r="N115" s="5"/>
      <c r="O115" s="7"/>
      <c r="P115" s="7"/>
      <c r="Q115" s="5"/>
      <c r="R115" s="120"/>
      <c r="S115" s="120"/>
      <c r="T115" s="52"/>
    </row>
    <row r="116" spans="1:20" s="8" customFormat="1" ht="20.25">
      <c r="A116" s="17">
        <v>40155</v>
      </c>
      <c r="B116" s="3" t="s">
        <v>279</v>
      </c>
      <c r="C116" s="5"/>
      <c r="D116" s="42"/>
      <c r="E116" s="5"/>
      <c r="F116" s="5"/>
      <c r="G116" s="83"/>
      <c r="H116" s="83"/>
      <c r="I116" s="5"/>
      <c r="J116" s="26"/>
      <c r="K116" s="5"/>
      <c r="L116" s="83"/>
      <c r="M116" s="83"/>
      <c r="N116" s="5"/>
      <c r="O116" s="7"/>
      <c r="P116" s="7"/>
      <c r="Q116" s="5"/>
      <c r="R116" s="120"/>
      <c r="S116" s="120"/>
      <c r="T116" s="52"/>
    </row>
    <row r="117" spans="1:20" s="8" customFormat="1" ht="12.75">
      <c r="A117" s="17">
        <v>40155</v>
      </c>
      <c r="C117" s="5"/>
      <c r="D117" s="42"/>
      <c r="E117" s="5"/>
      <c r="F117" s="5"/>
      <c r="G117" s="83"/>
      <c r="H117" s="83"/>
      <c r="I117" s="5"/>
      <c r="J117" s="26"/>
      <c r="K117" s="5"/>
      <c r="L117" s="83"/>
      <c r="M117" s="83"/>
      <c r="N117" s="5"/>
      <c r="O117" s="7"/>
      <c r="P117" s="7"/>
      <c r="Q117" s="5"/>
      <c r="R117" s="120"/>
      <c r="S117" s="120"/>
      <c r="T117" s="52"/>
    </row>
    <row r="118" spans="1:20" s="8" customFormat="1" ht="47.25">
      <c r="A118" s="17">
        <v>40155</v>
      </c>
      <c r="B118" s="8" t="s">
        <v>289</v>
      </c>
      <c r="C118" s="5"/>
      <c r="D118" s="42"/>
      <c r="E118" s="4" t="s">
        <v>280</v>
      </c>
      <c r="F118" s="5"/>
      <c r="G118" s="83" t="s">
        <v>196</v>
      </c>
      <c r="H118" s="83"/>
      <c r="I118" s="5" t="s">
        <v>249</v>
      </c>
      <c r="J118" s="26" t="s">
        <v>198</v>
      </c>
      <c r="K118" s="5"/>
      <c r="L118" s="83"/>
      <c r="M118" s="83"/>
      <c r="N118" s="5"/>
      <c r="O118" s="7"/>
      <c r="P118" s="7"/>
      <c r="Q118" s="5"/>
      <c r="R118" s="120"/>
      <c r="S118" s="120"/>
      <c r="T118" s="52"/>
    </row>
    <row r="119" spans="1:20" s="40" customFormat="1" ht="63">
      <c r="A119" s="39">
        <v>40155</v>
      </c>
      <c r="B119" s="40" t="s">
        <v>290</v>
      </c>
      <c r="C119" s="42"/>
      <c r="D119" s="42"/>
      <c r="E119" s="48" t="s">
        <v>281</v>
      </c>
      <c r="F119" s="42"/>
      <c r="G119" s="83" t="s">
        <v>298</v>
      </c>
      <c r="H119" s="83"/>
      <c r="I119" s="42" t="s">
        <v>249</v>
      </c>
      <c r="J119" s="42" t="s">
        <v>299</v>
      </c>
      <c r="K119" s="42"/>
      <c r="L119" s="83"/>
      <c r="M119" s="83"/>
      <c r="N119" s="42"/>
      <c r="O119" s="43"/>
      <c r="P119" s="43"/>
      <c r="Q119" s="42"/>
      <c r="R119" s="120"/>
      <c r="S119" s="120"/>
      <c r="T119" s="52"/>
    </row>
    <row r="120" spans="1:20" s="8" customFormat="1" ht="78.75">
      <c r="A120" s="17">
        <v>40155</v>
      </c>
      <c r="B120" s="8" t="s">
        <v>291</v>
      </c>
      <c r="C120" s="5"/>
      <c r="D120" s="42"/>
      <c r="E120" s="4" t="s">
        <v>282</v>
      </c>
      <c r="F120" s="5"/>
      <c r="G120" s="83" t="s">
        <v>257</v>
      </c>
      <c r="H120" s="83"/>
      <c r="I120" s="5" t="s">
        <v>249</v>
      </c>
      <c r="J120" s="26" t="s">
        <v>198</v>
      </c>
      <c r="K120" s="5"/>
      <c r="L120" s="83"/>
      <c r="M120" s="83"/>
      <c r="N120" s="5"/>
      <c r="O120" s="7"/>
      <c r="P120" s="7"/>
      <c r="Q120" s="5"/>
      <c r="R120" s="120"/>
      <c r="S120" s="120"/>
      <c r="T120" s="52"/>
    </row>
    <row r="121" spans="1:20" s="40" customFormat="1" ht="47.25">
      <c r="A121" s="39">
        <v>40254</v>
      </c>
      <c r="B121" s="40" t="s">
        <v>292</v>
      </c>
      <c r="C121" s="42"/>
      <c r="D121" s="42"/>
      <c r="E121" s="48" t="s">
        <v>283</v>
      </c>
      <c r="F121" s="42"/>
      <c r="G121" s="83" t="s">
        <v>196</v>
      </c>
      <c r="H121" s="83"/>
      <c r="I121" s="42" t="s">
        <v>249</v>
      </c>
      <c r="J121" s="42" t="s">
        <v>299</v>
      </c>
      <c r="K121" s="42"/>
      <c r="L121" s="83"/>
      <c r="M121" s="83"/>
      <c r="N121" s="42"/>
      <c r="O121" s="43"/>
      <c r="P121" s="43"/>
      <c r="Q121" s="42"/>
      <c r="R121" s="124"/>
      <c r="S121" s="124"/>
      <c r="T121" s="49"/>
    </row>
    <row r="122" spans="1:20" s="40" customFormat="1" ht="31.5">
      <c r="A122" s="39">
        <v>40254</v>
      </c>
      <c r="B122" s="40" t="s">
        <v>293</v>
      </c>
      <c r="C122" s="42"/>
      <c r="D122" s="42"/>
      <c r="E122" s="48" t="s">
        <v>284</v>
      </c>
      <c r="F122" s="42"/>
      <c r="G122" s="83" t="s">
        <v>196</v>
      </c>
      <c r="H122" s="83"/>
      <c r="I122" s="42" t="s">
        <v>249</v>
      </c>
      <c r="J122" s="42" t="s">
        <v>299</v>
      </c>
      <c r="K122" s="42"/>
      <c r="L122" s="83"/>
      <c r="M122" s="83"/>
      <c r="N122" s="42"/>
      <c r="O122" s="43"/>
      <c r="P122" s="43"/>
      <c r="Q122" s="42"/>
      <c r="R122" s="124"/>
      <c r="S122" s="124"/>
      <c r="T122" s="49"/>
    </row>
    <row r="123" spans="1:20" s="8" customFormat="1" ht="78.75">
      <c r="A123" s="17">
        <v>40155</v>
      </c>
      <c r="B123" s="8" t="s">
        <v>294</v>
      </c>
      <c r="C123" s="5"/>
      <c r="D123" s="42"/>
      <c r="E123" s="4" t="s">
        <v>285</v>
      </c>
      <c r="F123" s="5"/>
      <c r="G123" s="83" t="s">
        <v>196</v>
      </c>
      <c r="H123" s="83"/>
      <c r="I123" s="5" t="s">
        <v>249</v>
      </c>
      <c r="J123" s="26" t="s">
        <v>198</v>
      </c>
      <c r="K123" s="5"/>
      <c r="L123" s="83"/>
      <c r="M123" s="83"/>
      <c r="N123" s="5"/>
      <c r="O123" s="7"/>
      <c r="P123" s="7"/>
      <c r="Q123" s="5"/>
      <c r="R123" s="124"/>
      <c r="S123" s="124"/>
      <c r="T123" s="49"/>
    </row>
    <row r="124" spans="1:20" s="8" customFormat="1" ht="78.75">
      <c r="A124" s="17">
        <v>40254</v>
      </c>
      <c r="B124" s="8" t="s">
        <v>295</v>
      </c>
      <c r="C124" s="5"/>
      <c r="D124" s="42"/>
      <c r="E124" s="4" t="s">
        <v>286</v>
      </c>
      <c r="F124" s="5"/>
      <c r="G124" s="83" t="s">
        <v>196</v>
      </c>
      <c r="H124" s="83"/>
      <c r="I124" s="5" t="s">
        <v>249</v>
      </c>
      <c r="J124" s="26" t="s">
        <v>301</v>
      </c>
      <c r="K124" s="5"/>
      <c r="L124" s="83"/>
      <c r="M124" s="83"/>
      <c r="N124" s="5"/>
      <c r="O124" s="7"/>
      <c r="P124" s="7"/>
      <c r="Q124" s="5"/>
      <c r="R124" s="124"/>
      <c r="S124" s="124"/>
      <c r="T124" s="49"/>
    </row>
    <row r="125" spans="1:20" s="40" customFormat="1" ht="47.25">
      <c r="A125" s="39">
        <v>40254</v>
      </c>
      <c r="B125" s="40" t="s">
        <v>296</v>
      </c>
      <c r="C125" s="42"/>
      <c r="D125" s="42"/>
      <c r="E125" s="48" t="s">
        <v>287</v>
      </c>
      <c r="F125" s="42"/>
      <c r="G125" s="83" t="s">
        <v>196</v>
      </c>
      <c r="H125" s="83"/>
      <c r="I125" s="42" t="s">
        <v>249</v>
      </c>
      <c r="J125" s="42" t="s">
        <v>299</v>
      </c>
      <c r="K125" s="42"/>
      <c r="L125" s="83"/>
      <c r="M125" s="83"/>
      <c r="N125" s="42"/>
      <c r="O125" s="43"/>
      <c r="P125" s="43"/>
      <c r="Q125" s="42"/>
      <c r="R125" s="124"/>
      <c r="S125" s="124"/>
      <c r="T125" s="49"/>
    </row>
    <row r="126" spans="1:20" s="8" customFormat="1" ht="15.75">
      <c r="A126" s="17">
        <v>40254</v>
      </c>
      <c r="B126" s="8" t="s">
        <v>297</v>
      </c>
      <c r="C126" s="5"/>
      <c r="D126" s="42"/>
      <c r="E126" s="4" t="s">
        <v>288</v>
      </c>
      <c r="F126" s="5"/>
      <c r="G126" s="83" t="s">
        <v>257</v>
      </c>
      <c r="H126" s="83"/>
      <c r="I126" s="5" t="s">
        <v>249</v>
      </c>
      <c r="J126" s="26" t="s">
        <v>198</v>
      </c>
      <c r="K126" s="5"/>
      <c r="L126" s="83"/>
      <c r="M126" s="83"/>
      <c r="N126" s="5"/>
      <c r="O126" s="7"/>
      <c r="P126" s="7"/>
      <c r="Q126" s="5"/>
      <c r="R126" s="124"/>
      <c r="S126" s="124"/>
      <c r="T126" s="49"/>
    </row>
    <row r="127" spans="3:20" s="8" customFormat="1" ht="12.75">
      <c r="C127" s="5"/>
      <c r="D127" s="42"/>
      <c r="E127" s="5"/>
      <c r="F127" s="5"/>
      <c r="G127" s="83"/>
      <c r="H127" s="83"/>
      <c r="I127" s="5"/>
      <c r="J127" s="26"/>
      <c r="K127" s="5"/>
      <c r="L127" s="83"/>
      <c r="M127" s="83"/>
      <c r="N127" s="5"/>
      <c r="O127" s="7"/>
      <c r="P127" s="7"/>
      <c r="Q127" s="5"/>
      <c r="R127" s="124"/>
      <c r="S127" s="124"/>
      <c r="T127" s="49"/>
    </row>
    <row r="128" spans="3:20" s="8" customFormat="1" ht="12.75">
      <c r="C128" s="5"/>
      <c r="D128" s="42"/>
      <c r="E128" s="5"/>
      <c r="F128" s="5"/>
      <c r="G128" s="83"/>
      <c r="H128" s="83"/>
      <c r="I128" s="5"/>
      <c r="J128" s="26"/>
      <c r="K128" s="5"/>
      <c r="L128" s="83"/>
      <c r="M128" s="83"/>
      <c r="N128" s="5"/>
      <c r="O128" s="7"/>
      <c r="P128" s="7"/>
      <c r="Q128" s="5"/>
      <c r="R128" s="124"/>
      <c r="S128" s="124"/>
      <c r="T128" s="49"/>
    </row>
    <row r="129" spans="3:20" s="8" customFormat="1" ht="12.75">
      <c r="C129" s="5"/>
      <c r="D129" s="42"/>
      <c r="E129" s="5"/>
      <c r="F129" s="5"/>
      <c r="G129" s="83"/>
      <c r="H129" s="83"/>
      <c r="I129" s="5"/>
      <c r="J129" s="26"/>
      <c r="K129" s="5"/>
      <c r="L129" s="83"/>
      <c r="M129" s="83"/>
      <c r="N129" s="5"/>
      <c r="O129" s="7"/>
      <c r="P129" s="7"/>
      <c r="Q129" s="5"/>
      <c r="R129" s="124"/>
      <c r="S129" s="124"/>
      <c r="T129" s="49"/>
    </row>
    <row r="130" spans="3:20" s="8" customFormat="1" ht="12.75">
      <c r="C130" s="5"/>
      <c r="D130" s="42"/>
      <c r="E130" s="5"/>
      <c r="F130" s="5"/>
      <c r="G130" s="83"/>
      <c r="H130" s="83"/>
      <c r="I130" s="5"/>
      <c r="J130" s="5"/>
      <c r="K130" s="5"/>
      <c r="L130" s="83"/>
      <c r="M130" s="83"/>
      <c r="N130" s="5"/>
      <c r="O130" s="7"/>
      <c r="P130" s="7"/>
      <c r="Q130" s="5"/>
      <c r="R130" s="124"/>
      <c r="S130" s="124"/>
      <c r="T130" s="49"/>
    </row>
    <row r="132" ht="12.75">
      <c r="B132" s="8" t="s">
        <v>84</v>
      </c>
    </row>
    <row r="133" ht="12.75">
      <c r="B133" s="31">
        <v>40344</v>
      </c>
    </row>
    <row r="138" ht="12.75">
      <c r="A138" s="27" t="s">
        <v>305</v>
      </c>
    </row>
  </sheetData>
  <sheetProtection/>
  <printOptions gridLines="1"/>
  <pageMargins left="0.37" right="0.18" top="0.6" bottom="0.45" header="0.5" footer="0.3"/>
  <pageSetup fitToHeight="8" fitToWidth="1" horizontalDpi="600" verticalDpi="600" orientation="landscape" scale="51" r:id="rId1"/>
  <headerFooter alignWithMargins="0">
    <oddFooter>&amp;C&amp;12page &amp;P of &amp;N&amp;R&amp;F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Perry</dc:creator>
  <cp:keywords/>
  <dc:description/>
  <cp:lastModifiedBy>rstrykow</cp:lastModifiedBy>
  <cp:lastPrinted>2010-07-30T11:45:56Z</cp:lastPrinted>
  <dcterms:created xsi:type="dcterms:W3CDTF">2009-09-16T17:27:22Z</dcterms:created>
  <dcterms:modified xsi:type="dcterms:W3CDTF">2010-07-30T15:13:19Z</dcterms:modified>
  <cp:category/>
  <cp:version/>
  <cp:contentType/>
  <cp:contentStatus/>
</cp:coreProperties>
</file>