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 windowWidth="1845" windowHeight="15870" tabRatio="680" activeTab="0"/>
  </bookViews>
  <sheets>
    <sheet name="Tab A Description" sheetId="1" r:id="rId1"/>
    <sheet name="Tab B Cost &amp; Schedule Estimate" sheetId="2" r:id="rId2"/>
    <sheet name="Tab C Risk and uncertainty" sheetId="3" r:id="rId3"/>
    <sheet name="Tab D M&amp;S Detail" sheetId="4" r:id="rId4"/>
    <sheet name="Tab E M&amp;S Backup" sheetId="5" r:id="rId5"/>
  </sheets>
  <definedNames>
    <definedName name="_xlnm.Print_Area" localSheetId="0">'Tab A Description'!$A$1:$B$30</definedName>
    <definedName name="_xlnm.Print_Area" localSheetId="1">'Tab B Cost &amp; Schedule Estimate'!$A$1:$BU$81</definedName>
    <definedName name="_xlnm.Print_Area" localSheetId="2">'Tab C Risk and uncertainty'!$A$1:$Q$29,'Tab C Risk and uncertainty'!$A$31:$Q$61</definedName>
    <definedName name="_xlnm.Print_Titles" localSheetId="1">'Tab B Cost &amp; Schedule Estimate'!$1:$8</definedName>
  </definedNames>
  <calcPr fullCalcOnLoad="1"/>
</workbook>
</file>

<file path=xl/sharedStrings.xml><?xml version="1.0" encoding="utf-8"?>
<sst xmlns="http://schemas.openxmlformats.org/spreadsheetml/2006/main" count="866" uniqueCount="570">
  <si>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</si>
  <si>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</si>
  <si>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</si>
  <si>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</si>
  <si>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</si>
  <si>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</si>
  <si>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</si>
  <si>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</si>
  <si>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</si>
  <si>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</si>
  <si>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</si>
  <si>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</si>
  <si>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</si>
  <si>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</si>
  <si>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</si>
  <si>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</si>
  <si>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</si>
  <si>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</si>
  <si>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</si>
  <si>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Control System PTP Testing</t>
  </si>
  <si>
    <t xml:space="preserve"> Commissioning &amp; testing of 4A power system</t>
  </si>
  <si>
    <t>Cropper,rossi,gilton,lasky,Halverson</t>
  </si>
  <si>
    <t xml:space="preserve"> Commissioning &amp; testing of 4B power system</t>
  </si>
  <si>
    <t xml:space="preserve"> Commissioning &amp; testing of 4C power system</t>
  </si>
  <si>
    <t>40 KV beam Operation</t>
  </si>
  <si>
    <t>cropper,rossi,gilton,lasky,halerson</t>
  </si>
  <si>
    <t>cropper,rossi,lasky</t>
  </si>
  <si>
    <t>Cropper,rossi,gilton,lasky,Halverson,edwards</t>
  </si>
  <si>
    <t>Protective Plate Interlocks - (I/P &amp; Pyrometer/IR Camara)</t>
  </si>
  <si>
    <t>Contingency</t>
  </si>
  <si>
    <t>Thermocouple Input</t>
  </si>
  <si>
    <t>Chassis</t>
  </si>
  <si>
    <t>779218-01</t>
  </si>
  <si>
    <t>14 Slot Chassis with power supply</t>
  </si>
  <si>
    <t>763000-01</t>
  </si>
  <si>
    <t>Power Cord</t>
  </si>
  <si>
    <t>778644-01</t>
  </si>
  <si>
    <t>Rack Mount Kit</t>
  </si>
  <si>
    <t>PXI-8183 850MHZ Processor</t>
  </si>
  <si>
    <t>778469-512</t>
  </si>
  <si>
    <t>780343-33</t>
  </si>
  <si>
    <t>EC** EM (computing Engr)</t>
  </si>
  <si>
    <t>EE** EM (Elctr Engr)</t>
  </si>
  <si>
    <t>EM** EM (FO&amp;M Engr)</t>
  </si>
  <si>
    <t>FC** AM (P&amp;C Officer)</t>
  </si>
  <si>
    <t>Subcontracts (non construction)</t>
  </si>
  <si>
    <t>8686T27</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</si>
  <si>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</si>
  <si>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</si>
  <si>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</si>
  <si>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</si>
  <si>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</si>
  <si>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</si>
  <si>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</si>
  <si>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</si>
  <si>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</si>
  <si>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</si>
  <si>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Basis of estimate</t>
  </si>
  <si>
    <t>Purchase orders-Noncommercial items</t>
  </si>
  <si>
    <t>Four Port Serial Card</t>
  </si>
  <si>
    <t>Calorimeter Monitor Station</t>
  </si>
  <si>
    <t>Dell T3400 Computer &amp; Monitor</t>
  </si>
  <si>
    <t>Description</t>
  </si>
  <si>
    <t># required</t>
  </si>
  <si>
    <t>016-762-0267</t>
  </si>
  <si>
    <t>P108-762-1250</t>
  </si>
  <si>
    <t>6408K97</t>
  </si>
  <si>
    <t>cost ea.</t>
  </si>
  <si>
    <t>Remote I/O Com</t>
  </si>
  <si>
    <t>Fiber optic module</t>
  </si>
  <si>
    <t>1492-ACABLE025E</t>
  </si>
  <si>
    <t>IFE Cable</t>
  </si>
  <si>
    <t>1492-ACABLE025G</t>
  </si>
  <si>
    <t>OFE Cable</t>
  </si>
  <si>
    <t>1492-ACABLE025J</t>
  </si>
  <si>
    <t>IR Cable</t>
  </si>
  <si>
    <t>1492-CABLE025F</t>
  </si>
  <si>
    <t>16 point I/O cable</t>
  </si>
  <si>
    <t>1492-CABLE025T</t>
  </si>
  <si>
    <t>8 point I/O cable</t>
  </si>
  <si>
    <t>Terminal Strips</t>
  </si>
  <si>
    <t>1492-AIFM8-3</t>
  </si>
  <si>
    <t>IFE Terminal strip</t>
  </si>
  <si>
    <t>1492-AIFM4-3</t>
  </si>
  <si>
    <t>OFE Terminal strip</t>
  </si>
  <si>
    <t>1492-AIFM6S-3</t>
  </si>
  <si>
    <t>IR Terminal strip</t>
  </si>
  <si>
    <t>1492-AIF20F-2</t>
  </si>
  <si>
    <t>16 point I/O Terminal strip</t>
  </si>
  <si>
    <t>Processor</t>
  </si>
  <si>
    <t>Linksys Router</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</si>
  <si>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</si>
  <si>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</si>
  <si>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</si>
  <si>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</si>
  <si>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</si>
  <si>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</si>
  <si>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</si>
  <si>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</si>
  <si>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</si>
  <si>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</si>
  <si>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</si>
  <si>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</si>
  <si>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</si>
  <si>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</si>
  <si>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SH37F-37M</t>
  </si>
  <si>
    <t>779491-01</t>
  </si>
  <si>
    <t>CB-37F-HVD</t>
  </si>
  <si>
    <t>Connecters &amp; cable</t>
  </si>
  <si>
    <t>Upgrade Parts</t>
  </si>
  <si>
    <t>Gradient Grid parts</t>
  </si>
  <si>
    <t>HVST Filament Control Parts</t>
  </si>
  <si>
    <t>Decel Control Grid Parts</t>
  </si>
  <si>
    <t>Crowbar Parts</t>
  </si>
  <si>
    <t>Vac Ion Pump Power Supply</t>
  </si>
  <si>
    <t>Power Supplies</t>
  </si>
  <si>
    <t>211S</t>
  </si>
  <si>
    <t>Temperature Monitor</t>
  </si>
  <si>
    <t>2308-12</t>
  </si>
  <si>
    <t>VME rack &amp; power supply</t>
  </si>
  <si>
    <t>Temperature transmitter</t>
  </si>
  <si>
    <t>2308-BP</t>
  </si>
  <si>
    <t>blank panel</t>
  </si>
  <si>
    <t>Diode sensor</t>
  </si>
  <si>
    <t>DT-470-CU-13</t>
  </si>
  <si>
    <t>PLC &amp; RSView Programing</t>
  </si>
  <si>
    <t>LCC Remote LabView Programing</t>
  </si>
  <si>
    <t>Cable Tray</t>
  </si>
  <si>
    <t>Gradient Grid divider</t>
  </si>
  <si>
    <t>Penetrations</t>
  </si>
  <si>
    <t>6917K13</t>
  </si>
  <si>
    <t>7740K13</t>
  </si>
  <si>
    <t>Power Supply Upgrade</t>
  </si>
  <si>
    <t>Protective Plate TC's</t>
  </si>
  <si>
    <t>NBOS Stations  - 138' &amp; Test cell</t>
  </si>
  <si>
    <t>PLC equipment</t>
  </si>
  <si>
    <t>1771-OAD</t>
  </si>
  <si>
    <t>AC Output - 16</t>
  </si>
  <si>
    <t>1771-AF1</t>
  </si>
  <si>
    <t>Total.</t>
  </si>
  <si>
    <t>1771-OW</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</si>
  <si>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</si>
  <si>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</si>
  <si>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</si>
  <si>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</si>
  <si>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</si>
  <si>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</si>
  <si>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</si>
  <si>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Low (weeks)</t>
  </si>
  <si>
    <t>High (Weeks)</t>
  </si>
  <si>
    <t>(1)</t>
  </si>
  <si>
    <t>(2)</t>
  </si>
  <si>
    <t>(3)</t>
  </si>
  <si>
    <t>Fab/Assy Procedure</t>
  </si>
  <si>
    <t>Work Approval Form (WAF)</t>
  </si>
  <si>
    <t>FY09</t>
  </si>
  <si>
    <t>FY10</t>
  </si>
  <si>
    <t>Procurement lead time (1)</t>
  </si>
  <si>
    <t>Purchase orders-Commercial, off-the-shelf items</t>
  </si>
  <si>
    <t>Cage &amp; Kirk Locks</t>
  </si>
  <si>
    <t>fiber optic cable</t>
  </si>
  <si>
    <t>catalog price 1000' @ $2.00/ft</t>
  </si>
  <si>
    <t>Thermocouples for Duct &amp; Protective Plates</t>
  </si>
  <si>
    <t>RSView/RGA Station Test Cell</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</si>
  <si>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</si>
  <si>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</si>
  <si>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</si>
  <si>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</si>
  <si>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</si>
  <si>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</si>
  <si>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</si>
  <si>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</si>
  <si>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</si>
  <si>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</si>
  <si>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</si>
  <si>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</si>
  <si>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M&amp;S (41)</t>
  </si>
  <si>
    <t>CREDIT CARD (43)</t>
  </si>
  <si>
    <t>SCHEDULE</t>
  </si>
  <si>
    <t>START DATE</t>
  </si>
  <si>
    <t>FINISH DATE</t>
  </si>
  <si>
    <t>EA** EM (analysis engr)</t>
  </si>
  <si>
    <t>1771-OBD</t>
  </si>
  <si>
    <t>24 VDC Output Module- 16</t>
  </si>
  <si>
    <t>1771-IGD</t>
  </si>
  <si>
    <t>TTL Input Module</t>
  </si>
  <si>
    <t>Contact Output</t>
  </si>
  <si>
    <t>1771-IFE</t>
  </si>
  <si>
    <t>Analog Input</t>
  </si>
  <si>
    <t>1771-OFE2</t>
  </si>
  <si>
    <t>Analog Output</t>
  </si>
  <si>
    <t>1771-NT1</t>
  </si>
  <si>
    <t>5 Pair Feed Through</t>
  </si>
  <si>
    <t>626B11TCE</t>
  </si>
  <si>
    <t>10 Torr Baratron</t>
  </si>
  <si>
    <t>626B13TCE</t>
  </si>
  <si>
    <t>1000 Torr Baratron</t>
  </si>
  <si>
    <t>RGA 100</t>
  </si>
  <si>
    <t>Residual Gas Analyzer</t>
  </si>
  <si>
    <t>PX219-200G10V</t>
  </si>
  <si>
    <t>Pressure Transmitter 0-200 psi</t>
  </si>
  <si>
    <t>Vacuum hardware</t>
  </si>
  <si>
    <t>RSView Station 138' Level</t>
  </si>
  <si>
    <t>Dell T3400 Computer &amp; 2 Monitors</t>
  </si>
  <si>
    <t>1784-PKTX Data Hiway Card</t>
  </si>
  <si>
    <t>RGA Station 138' Level</t>
  </si>
  <si>
    <t>1/4" tube to 1/8" MPT fitting</t>
  </si>
  <si>
    <t>6763K11</t>
  </si>
  <si>
    <t>Regulator</t>
  </si>
  <si>
    <t>3844K1</t>
  </si>
  <si>
    <t>Gauge</t>
  </si>
  <si>
    <t>512 MB Ram upgrade</t>
  </si>
  <si>
    <t>I/O</t>
  </si>
  <si>
    <t>779547-01</t>
  </si>
  <si>
    <t>PIX-6255 80 channel Analog Input</t>
  </si>
  <si>
    <t>779632-01</t>
  </si>
  <si>
    <t>PIX-6259 32 Channel Analog Input</t>
  </si>
  <si>
    <t>Construction subcontracts</t>
  </si>
  <si>
    <t>Weeks</t>
  </si>
  <si>
    <t>(1)  Procurement lead time:</t>
  </si>
  <si>
    <t>task</t>
  </si>
  <si>
    <t>numb</t>
  </si>
  <si>
    <t>User Input Start Date (optional)</t>
  </si>
  <si>
    <t>Calculated</t>
  </si>
  <si>
    <t>777141-01</t>
  </si>
  <si>
    <t>TBX-68 Connector Block</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</si>
  <si>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</si>
  <si>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</si>
  <si>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</si>
  <si>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</si>
  <si>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</si>
  <si>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</si>
  <si>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</si>
  <si>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CB-100 Kit (connecter block &amp; cable)</t>
  </si>
  <si>
    <t>Total per source</t>
  </si>
  <si>
    <t>Total for three systems</t>
  </si>
  <si>
    <t>RSV4000</t>
  </si>
  <si>
    <t>777812-01</t>
  </si>
  <si>
    <t>details, procedures, etc. still need much development and</t>
  </si>
  <si>
    <t>evolution of requirements beyond estimate basis is likely and</t>
  </si>
  <si>
    <t>expected.</t>
  </si>
  <si>
    <t>Design Complexity Definition</t>
  </si>
  <si>
    <t>Work is fairly well understood -- either standard construction or</t>
  </si>
  <si>
    <t>SLM2008</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</si>
  <si>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</si>
  <si>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</si>
  <si>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</si>
  <si>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</si>
  <si>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</si>
  <si>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</si>
  <si>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</si>
  <si>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</si>
  <si>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</si>
  <si>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</si>
  <si>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</si>
  <si>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</si>
  <si>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J1, J2 Strain Reliefs</t>
  </si>
  <si>
    <t>CABLECLAMP W/STR RELIEF IP65 #20</t>
  </si>
  <si>
    <t>SOU1136-ND</t>
  </si>
  <si>
    <t>J3, J4 Flange</t>
  </si>
  <si>
    <t>CONN RCPT FEMALE 12POS WALL MT</t>
  </si>
  <si>
    <t>SOU1108-ND</t>
  </si>
  <si>
    <t>J3, J4 Plug</t>
  </si>
  <si>
    <t>CONN PLUG CABLE MALE 12POS</t>
  </si>
  <si>
    <t>SOU1087-ND</t>
  </si>
  <si>
    <t>J3, J4 Strain Reliefs</t>
  </si>
  <si>
    <t>CABLECLAMP W/STR RELIEF IP65 #14</t>
  </si>
  <si>
    <t>SOU1133-ND</t>
  </si>
  <si>
    <t>J1, J2 Pins</t>
  </si>
  <si>
    <t>CONN PIN 16-18AWG CRIMP GOLD</t>
  </si>
  <si>
    <t>SOU1252-ND</t>
  </si>
  <si>
    <t>J1, J2 Sockets</t>
  </si>
  <si>
    <t>CONN SOCKET 16-18AWG CRIMP GOLD</t>
  </si>
  <si>
    <t>SOU1248-ND</t>
  </si>
  <si>
    <t>CB1</t>
  </si>
  <si>
    <t>Cryo Hardware</t>
  </si>
  <si>
    <t>M41E1</t>
  </si>
  <si>
    <t>4 Way Solenoid Valve</t>
  </si>
  <si>
    <t>MM6</t>
  </si>
  <si>
    <t>Solenoid Manifold - 6 Station</t>
  </si>
  <si>
    <t>51025K374</t>
  </si>
  <si>
    <t>Control Rack Cage</t>
  </si>
  <si>
    <t>Installation Procedures</t>
  </si>
  <si>
    <t>Beam Line Cabling</t>
  </si>
  <si>
    <t>Rack relocation</t>
  </si>
  <si>
    <t>Aux Cabling</t>
  </si>
  <si>
    <t>NBOS Station</t>
  </si>
  <si>
    <t>LCC Remote</t>
  </si>
  <si>
    <t>1/8" MPT tube</t>
  </si>
  <si>
    <t>1/4" tubing</t>
  </si>
  <si>
    <t>pneumatic Actuators</t>
  </si>
  <si>
    <t>Water System</t>
  </si>
  <si>
    <t>X</t>
  </si>
  <si>
    <t>DP** SB/TB (HP Tech)</t>
  </si>
  <si>
    <t xml:space="preserve">Project Manager                                                                  </t>
  </si>
  <si>
    <t>Design Drawings</t>
  </si>
  <si>
    <t>Disposition PDR Chits</t>
  </si>
  <si>
    <t>Fab/Assembly</t>
  </si>
  <si>
    <t>Procurement</t>
  </si>
  <si>
    <t>Prep Requisition and procurement package</t>
  </si>
  <si>
    <t>SUBMIT REQ TO PROCUREMENT</t>
  </si>
  <si>
    <t>AWARD</t>
  </si>
  <si>
    <t>Fabricate or delivery</t>
  </si>
  <si>
    <t>Item 1:</t>
  </si>
  <si>
    <t>Shop Fabrication</t>
  </si>
  <si>
    <t>Installation</t>
  </si>
  <si>
    <t>TOTAL Preliminary Cost Estimate ($k)=</t>
  </si>
  <si>
    <t>Low ($K)</t>
  </si>
  <si>
    <t>High ($K)</t>
  </si>
  <si>
    <t>cropper</t>
  </si>
  <si>
    <t>LCC remote NI equipment</t>
  </si>
  <si>
    <t>Thermocouple Scanner</t>
  </si>
  <si>
    <t>Vacuum system equipment</t>
  </si>
  <si>
    <t>Power supply control upgrade</t>
  </si>
  <si>
    <t>cryo System</t>
  </si>
  <si>
    <t>Water System equipment</t>
  </si>
  <si>
    <t>cable</t>
  </si>
  <si>
    <t>based on previous jobs</t>
  </si>
  <si>
    <t>Cable Tray ?</t>
  </si>
  <si>
    <t>LCC Remote equipment</t>
  </si>
  <si>
    <t>Grand Total</t>
  </si>
  <si>
    <t>778636-01</t>
  </si>
  <si>
    <t>8 Slot Chassis with power supply</t>
  </si>
  <si>
    <t>778643-01</t>
  </si>
  <si>
    <t>779296-01</t>
  </si>
  <si>
    <t>PIX-6225 80 channel Analog Input</t>
  </si>
  <si>
    <t>779313-01</t>
  </si>
  <si>
    <t>PIX-6521 8 Channel Relay Output</t>
  </si>
  <si>
    <t>778621-02</t>
  </si>
  <si>
    <t>Disconnect remote control</t>
  </si>
  <si>
    <t>catalog price 1000' @ $2.50/ft</t>
  </si>
  <si>
    <t>miss</t>
  </si>
  <si>
    <t>Total</t>
  </si>
  <si>
    <t xml:space="preserve">Dell T3400 Computer </t>
  </si>
  <si>
    <t>RS-232 Data Switch</t>
  </si>
  <si>
    <t>Calorimeter Camera</t>
  </si>
  <si>
    <t>Axis 214PTZ network camera</t>
  </si>
  <si>
    <t>Network</t>
  </si>
  <si>
    <t>8 Port Gigabit Switch</t>
  </si>
  <si>
    <t>Cables</t>
  </si>
  <si>
    <t>NBOS Control Stations</t>
  </si>
  <si>
    <t>Racks</t>
  </si>
  <si>
    <t>1771-A3B</t>
  </si>
  <si>
    <t>12 Slot Rack- 19" rack mount</t>
  </si>
  <si>
    <t>1771-ASB</t>
  </si>
  <si>
    <t>I/O Modules</t>
  </si>
  <si>
    <t>1771-IBD</t>
  </si>
  <si>
    <t>24 VDC Input Module- 16</t>
  </si>
  <si>
    <t>TFT5EA00003</t>
  </si>
  <si>
    <t>IEC</t>
  </si>
  <si>
    <t>ABM2E13Z11</t>
  </si>
  <si>
    <t>Cord Grip</t>
  </si>
  <si>
    <t>Liquid-Tight Straight Cord Grip Aluminum, 1/2" NPT Trade Size, .50"-.63" Cord Dia</t>
  </si>
  <si>
    <t>8302K151</t>
  </si>
  <si>
    <t>Liquid Tight Fittings</t>
  </si>
  <si>
    <t>Liquid-Tight Metal Conduit Fitting 90 Deg Elbow, Die Cast Zinc, 3/8" Trade Size</t>
  </si>
  <si>
    <t>7119K81</t>
  </si>
  <si>
    <t>4 ft</t>
  </si>
  <si>
    <t>Liquid Tight Flexible Conduit</t>
  </si>
  <si>
    <t>Liquid-Tight Flexible Steel Conduit 3/8" Trade Size, 0.49" ID, 0.7" OD</t>
  </si>
  <si>
    <t>7127K66</t>
  </si>
  <si>
    <t>1.99/ft</t>
  </si>
  <si>
    <t>Cable/Wire</t>
  </si>
  <si>
    <t>7 ft</t>
  </si>
  <si>
    <t>Cable 692A</t>
  </si>
  <si>
    <t>Oil Resistant Continuous-Flex Cable Unshielded, 16/4 Awg, .30" OD, 300 VAC, Gray</t>
  </si>
  <si>
    <t>8082K65</t>
  </si>
  <si>
    <t>2.39/ft</t>
  </si>
  <si>
    <t>10 ft</t>
  </si>
  <si>
    <t>Cable 692B</t>
  </si>
  <si>
    <t>4264k21</t>
  </si>
  <si>
    <t>1/2" ball valve</t>
  </si>
  <si>
    <t>5078K65</t>
  </si>
  <si>
    <t>hex bushing</t>
  </si>
  <si>
    <t>9151K56</t>
  </si>
  <si>
    <t>778998-01</t>
  </si>
  <si>
    <t>PIX 6723 32 Channel Analog Output</t>
  </si>
  <si>
    <t>192061-02</t>
  </si>
  <si>
    <t>SHC68-68-EPM Shielded Cable</t>
  </si>
  <si>
    <t>191945-02</t>
  </si>
  <si>
    <t>SCH68-68 Twisted Pair Cable</t>
  </si>
  <si>
    <t>778967-01</t>
  </si>
  <si>
    <t>PIX-6511 64 Channel Digital Input</t>
  </si>
  <si>
    <t>TOTALS</t>
  </si>
  <si>
    <t>Notes:</t>
  </si>
  <si>
    <t>Residual Impacts</t>
  </si>
  <si>
    <t>Cost Impact</t>
  </si>
  <si>
    <t>Schedule Impact</t>
  </si>
  <si>
    <t>Risk Description</t>
  </si>
  <si>
    <t>Likelihood of Occurring</t>
  </si>
  <si>
    <t>Mitigation Plan</t>
  </si>
  <si>
    <t>Refer to Primavera Data-Base</t>
  </si>
  <si>
    <t>Detailed M&amp;S Estimates</t>
  </si>
  <si>
    <t>catalog prices (see Tab E for breakdown)</t>
  </si>
  <si>
    <t>Beamline TC Scanner Programing</t>
  </si>
  <si>
    <t>Protective Plate TC Scanner Programing</t>
  </si>
  <si>
    <t>TC Scanners - beamline &amp; Protective Plates</t>
  </si>
  <si>
    <t>Protective Plate Interlocks</t>
  </si>
  <si>
    <t>Cropper</t>
  </si>
  <si>
    <t>Total ea.</t>
  </si>
  <si>
    <t>Thermocouple Scanner Protive Plate</t>
  </si>
  <si>
    <t>Pyrometer</t>
  </si>
  <si>
    <t>Pyrometers - 3</t>
  </si>
  <si>
    <t>MI18</t>
  </si>
  <si>
    <t>Pyrometer  with lens &amp; 30 m fiber</t>
  </si>
  <si>
    <t>Cube relay, 120 VAC coil voltage, 4PDT, 15A contact rating, with LED indicator and push-to-test button</t>
  </si>
  <si>
    <t>784-4C-120A</t>
  </si>
  <si>
    <t>K1 - K4 Sockets</t>
  </si>
  <si>
    <t>DIN-rail socket for 784 series cube relays</t>
  </si>
  <si>
    <t xml:space="preserve">784-4C-SKT-1 </t>
  </si>
  <si>
    <t>TB-1 , TB2</t>
  </si>
  <si>
    <t>Direct mount terminal strip, 12 pole, 150V, 15A/20A, 18-14 AWG, nylon, with wire protector.</t>
  </si>
  <si>
    <t>WECO</t>
  </si>
  <si>
    <t>BMM093CS</t>
  </si>
  <si>
    <t>J1 Flange</t>
  </si>
  <si>
    <t>CONN RCPT MALE 28POS WALL MT</t>
  </si>
  <si>
    <t>Souriau</t>
  </si>
  <si>
    <t>Digikey</t>
  </si>
  <si>
    <t>SOU1115-ND</t>
  </si>
  <si>
    <t>J1 Plug</t>
  </si>
  <si>
    <t>CONN PLUG CABLE FEMALE 28POS</t>
  </si>
  <si>
    <t>SOU1091-ND</t>
  </si>
  <si>
    <t>J2 Flange</t>
  </si>
  <si>
    <t>CONN RCPT FEMALE 28POS WALL MT</t>
  </si>
  <si>
    <t>SOU1114-ND</t>
  </si>
  <si>
    <t>J2 Plug</t>
  </si>
  <si>
    <t>CONN PLUG CABLE MALE 28POS</t>
  </si>
  <si>
    <t>SOU1092-ND</t>
  </si>
  <si>
    <t>Oil Resistant Continuous-Flex Cable Unshielded, 16/12 Awg, .55" OD, 300 VAC, Gray</t>
  </si>
  <si>
    <t>8082K67</t>
  </si>
  <si>
    <t>5.57/ft</t>
  </si>
  <si>
    <t>200 ft</t>
  </si>
  <si>
    <t>16 AWG wire</t>
  </si>
  <si>
    <t>Stranded Single-Conductor Wire UL 1015, 16 Awg, 600 VAC, Gray</t>
  </si>
  <si>
    <t>7587K029</t>
  </si>
  <si>
    <t>22.93/100ft</t>
  </si>
  <si>
    <t>Metal Supplies</t>
  </si>
  <si>
    <t>20 ft</t>
  </si>
  <si>
    <t>Unistrut</t>
  </si>
  <si>
    <t>Steel Strut Channel Slotted, 1-5/8" X 1-5/8", Galvanized, 10' Length</t>
  </si>
  <si>
    <t>3310T661</t>
  </si>
  <si>
    <t>54.48/10ft</t>
  </si>
  <si>
    <t>Angle</t>
  </si>
  <si>
    <t>2 1/2 X 2 1/2 X 1/4 Aluminum Angle</t>
  </si>
  <si>
    <t>8982K33</t>
  </si>
  <si>
    <t>16 Ft</t>
  </si>
  <si>
    <t>2 X 3 X 1/4 Aluminum Angle</t>
  </si>
  <si>
    <t>8982K572</t>
  </si>
  <si>
    <t>46.00/8ft</t>
  </si>
  <si>
    <t>Aluminum Sheet</t>
  </si>
  <si>
    <t>24 X 24 X 1/4 Aluminum Sheet</t>
  </si>
  <si>
    <t>89155K26</t>
  </si>
  <si>
    <t>3/8 X 12 X 12 Aluminum Sheet</t>
  </si>
  <si>
    <t>89155K34‡</t>
  </si>
  <si>
    <t>Aluminum Bar</t>
  </si>
  <si>
    <t>3/4 X 3/4 X 12"</t>
  </si>
  <si>
    <t>86895K13 </t>
  </si>
  <si>
    <t>TOTAL COST 1 SWITCHGEAR  W/ TWO MOTOR ASSY.</t>
  </si>
  <si>
    <t>NBL-1 Design</t>
  </si>
  <si>
    <t>CIRCUIT BREAKER THERM 5A ILLUM</t>
  </si>
  <si>
    <t>Tyco</t>
  </si>
  <si>
    <t>PB528-ND</t>
  </si>
  <si>
    <t>S1,S2</t>
  </si>
  <si>
    <t>SWITCH TOGGLE DPST 20A .250" QC</t>
  </si>
  <si>
    <t>E-Switch</t>
  </si>
  <si>
    <t>EG4820-ND</t>
  </si>
  <si>
    <t>CNT-V &amp; CNT-F</t>
  </si>
  <si>
    <t>Resettable AC Counters</t>
  </si>
  <si>
    <t>McMaster Carr</t>
  </si>
  <si>
    <t>C1,C2</t>
  </si>
  <si>
    <t>Capacitor Clamp</t>
  </si>
  <si>
    <t>Subcontact labor</t>
  </si>
  <si>
    <t>NBI-Controls &amp; Instrumentation</t>
  </si>
  <si>
    <t>cropper,rossi</t>
  </si>
  <si>
    <t>R*** RM (Researcher)</t>
  </si>
  <si>
    <t>Update Cost &amp; Schedule Estimate</t>
  </si>
  <si>
    <t>Final Design</t>
  </si>
  <si>
    <t>repetition of activities performed in past. Little likelihood of</t>
  </si>
  <si>
    <t>estimate not being well understood and requirements not being</t>
  </si>
  <si>
    <t>well defined.</t>
  </si>
  <si>
    <t>More complex work requirements that have potential to impact</t>
  </si>
  <si>
    <t>PIX-6528 48 Channel Digital Input/Output</t>
  </si>
  <si>
    <t>778543-01</t>
  </si>
  <si>
    <t>182762-02</t>
  </si>
  <si>
    <t>2 meter cable</t>
  </si>
  <si>
    <t>776164-90</t>
  </si>
  <si>
    <t>CB-50 I/O Connector block</t>
  </si>
  <si>
    <t>Linksys 8 port Switch</t>
  </si>
  <si>
    <t>Cable &amp; connectors</t>
  </si>
  <si>
    <t>Display Computer</t>
  </si>
  <si>
    <t>Dell T3400 with dual 20" monitors</t>
  </si>
  <si>
    <t>FLEXTORQ 762 SERIES 1 PHASE 115/230V</t>
  </si>
  <si>
    <t>Bison</t>
  </si>
  <si>
    <t>M1, M2 Shaft</t>
  </si>
  <si>
    <t>SINGLE SHAFT</t>
  </si>
  <si>
    <t>M1,M2 coupling Hub</t>
  </si>
  <si>
    <t>Flexible Spider Shaft Coupling Hub 3/4" Bore, 3-21/64" OD, with Keyway</t>
  </si>
  <si>
    <t>6408K183</t>
  </si>
  <si>
    <t>Flexible Spider Shaft Coupling Hub 1-1/4" Bore, 3-21/64" OD, with Keyway</t>
  </si>
  <si>
    <t>6408K291</t>
  </si>
  <si>
    <t>Hytrel Spider for 3-21/64" Outside Diameter Flexible Spider Shaft Coupling Hub</t>
  </si>
  <si>
    <t>M1,M2 Open/Closed limit switch</t>
  </si>
  <si>
    <t>LSMTL1 WAYNPT SS PLNGR+ROLL</t>
  </si>
  <si>
    <t>Mallory</t>
  </si>
  <si>
    <t>Mouser</t>
  </si>
  <si>
    <t>539-VR6A</t>
  </si>
  <si>
    <t>Push Button Switch Box</t>
  </si>
  <si>
    <t>Outer Weather Box</t>
  </si>
  <si>
    <t>Fiberglass Encl. (NEMA 6P/12)Padlockable Latch, 9.6" H X 7.5" W X 4.8" D</t>
  </si>
  <si>
    <t>Outer Weather Box Panel</t>
  </si>
  <si>
    <t>Aluminum Mounting Panel</t>
  </si>
  <si>
    <t>Push Button switch Box</t>
  </si>
  <si>
    <t>Four-hole plastic enclosure for 22mm devices</t>
  </si>
  <si>
    <t>SA110-40SL</t>
  </si>
  <si>
    <t>S1 open, S2 open</t>
  </si>
  <si>
    <t>PB, 22mm, PLASTIC, GRN, LED ILLUM, 120V, FLUSH, 1 N.O.</t>
  </si>
  <si>
    <t>GCX3202-120L</t>
  </si>
  <si>
    <t>S1 Closed, S2 Closed</t>
  </si>
  <si>
    <t>PB, 22mm, PLASTIC, RED, LED ILLUM, 120V, FLUSH, 1 N.C.</t>
  </si>
  <si>
    <t>GCX3201-120L</t>
  </si>
  <si>
    <t>CONTACT BLOCK, 22mm, 2/PK, N.O.</t>
  </si>
  <si>
    <t xml:space="preserve">ECX1040-2 </t>
  </si>
  <si>
    <t>S1,S2 Open/Close Failed</t>
  </si>
  <si>
    <t>INDICATOR 110V 8MM PROMINENT RED</t>
  </si>
  <si>
    <t>679-1495-ND</t>
  </si>
  <si>
    <t>Wire Feedthru</t>
  </si>
  <si>
    <t>Thick-Wall Dark Gray PVC Threaded Pipe Nipple 3/4" Pipe X 2" Length, Threaded Ends</t>
  </si>
  <si>
    <t>4882K29</t>
  </si>
  <si>
    <t>Motor Assy</t>
  </si>
  <si>
    <t>M1, M2</t>
  </si>
  <si>
    <t>Control System Layout</t>
  </si>
  <si>
    <t>PLC</t>
  </si>
  <si>
    <t>Remote LCC</t>
  </si>
  <si>
    <t>TC Scanners- Beamline &amp; P.P.</t>
  </si>
  <si>
    <t>Drawings - CWD's &amp; Cable diagrams</t>
  </si>
  <si>
    <t>Thermocouple Scanners Beamline (one per beamline)</t>
  </si>
  <si>
    <t>FDR</t>
  </si>
  <si>
    <t>This work covers the controls and instrumentation for the NB2. The work covers PLC, programming, control racks, new thermocouples, TC scanner, miscellaneous controls, and control cabling. The work also includes the gradient grid upgrade. System integration and testing will be performed</t>
  </si>
  <si>
    <t>Mark Cropper</t>
  </si>
  <si>
    <t>Motorize Disconnect  Control Parts List</t>
  </si>
  <si>
    <t>Main Control Box</t>
  </si>
  <si>
    <t>Item No.</t>
  </si>
  <si>
    <t>Qty</t>
  </si>
  <si>
    <t>Designator</t>
  </si>
  <si>
    <t>Manufacturer</t>
  </si>
  <si>
    <t>Vender</t>
  </si>
  <si>
    <t>Part Number</t>
  </si>
  <si>
    <t>Cost Ea.</t>
  </si>
  <si>
    <t>Main Box</t>
  </si>
  <si>
    <t>Non-metallic JIC series 14 x 12 x 6 inch (HxWxD) NEMA 4X enclosure</t>
  </si>
  <si>
    <t>Hubbell</t>
  </si>
  <si>
    <t>Automation Direct</t>
  </si>
  <si>
    <t>HW-J141206SC</t>
  </si>
  <si>
    <t>Sub Panel</t>
  </si>
  <si>
    <t xml:space="preserve">HW-MP1412A </t>
  </si>
  <si>
    <t>Motor Starter Protector</t>
  </si>
  <si>
    <t>Manual starter protector with thermal overload release, setting range from 2.5 to 4 amps</t>
  </si>
  <si>
    <t>MS25-400</t>
  </si>
  <si>
    <t>K1 - K4</t>
  </si>
  <si>
    <t>Oil Resistant Continuous-Flex Cable Unshielded, 16/7 Awg, .39" OD, 300 VAC, Gray</t>
  </si>
  <si>
    <t>8082K66</t>
  </si>
  <si>
    <t>3.70/ft</t>
  </si>
  <si>
    <t>8 ft</t>
  </si>
  <si>
    <t>Cable 692C</t>
  </si>
  <si>
    <t>Heavy Duty Continuous-Flex Cable Unshielded, 16/18 Awg, .56" OD, 300 VAC, Gray</t>
  </si>
  <si>
    <t>9221K59</t>
  </si>
  <si>
    <t>24.33/ft</t>
  </si>
  <si>
    <t>40 ft</t>
  </si>
  <si>
    <t>Cable 692D,E,F</t>
  </si>
  <si>
    <t>REV 1  10/11/2010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</si>
</sst>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18">
    <font>
      <sz val="10"/>
      <name val="Arial"/>
      <family val="0"/>
    </font>
    <font>
      <b/>
      <sz val="12"/>
      <name val="Arial"/>
      <family val="0"/>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0"/>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i/>
      <sz val="12"/>
      <name val="Arial"/>
      <family val="2"/>
    </font>
    <font>
      <i/>
      <sz val="12"/>
      <name val="Arial"/>
      <family val="2"/>
    </font>
    <font>
      <b/>
      <i/>
      <sz val="10"/>
      <name val="Arial"/>
      <family val="2"/>
    </font>
    <font>
      <u val="single"/>
      <sz val="10"/>
      <color indexed="12"/>
      <name val="Arial"/>
      <family val="0"/>
    </font>
    <font>
      <sz val="10"/>
      <color indexed="63"/>
      <name val="Arial"/>
      <family val="0"/>
    </font>
    <font>
      <sz val="8"/>
      <color indexed="8"/>
      <name val="Verdana"/>
      <family val="0"/>
    </font>
    <font>
      <sz val="9"/>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style="mediu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1"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2"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0" fillId="0" borderId="0">
      <alignment/>
      <protection locked="0"/>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46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0" fontId="7" fillId="0" borderId="0" xfId="0" applyFont="1" applyAlignment="1">
      <alignment horizontal="center"/>
    </xf>
    <xf numFmtId="0" fontId="19" fillId="35"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4" fillId="35" borderId="0" xfId="0" applyFont="1" applyFill="1" applyAlignment="1">
      <alignment/>
    </xf>
    <xf numFmtId="194" fontId="6" fillId="35" borderId="0" xfId="0" applyNumberFormat="1" applyFont="1" applyFill="1" applyAlignment="1">
      <alignment/>
    </xf>
    <xf numFmtId="14" fontId="6" fillId="35" borderId="0" xfId="0" applyNumberFormat="1" applyFont="1" applyFill="1" applyAlignment="1">
      <alignment horizontal="left"/>
    </xf>
    <xf numFmtId="0" fontId="0" fillId="0" borderId="0" xfId="0" applyFont="1" applyAlignment="1">
      <alignment/>
    </xf>
    <xf numFmtId="0" fontId="69"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1" fillId="0" borderId="0" xfId="0" applyFont="1" applyBorder="1" applyAlignment="1" applyProtection="1">
      <alignment/>
      <protection locked="0"/>
    </xf>
    <xf numFmtId="0" fontId="48"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41" fillId="33" borderId="0" xfId="0" applyFont="1" applyFill="1" applyAlignment="1" applyProtection="1">
      <alignment/>
      <protection locked="0"/>
    </xf>
    <xf numFmtId="0" fontId="16" fillId="36" borderId="10" xfId="0" applyFont="1" applyFill="1" applyBorder="1" applyAlignment="1" applyProtection="1">
      <alignment/>
      <protection locked="0"/>
    </xf>
    <xf numFmtId="0" fontId="16" fillId="36" borderId="18" xfId="0" applyFont="1" applyFill="1" applyBorder="1" applyAlignment="1" applyProtection="1">
      <alignment/>
      <protection locked="0"/>
    </xf>
    <xf numFmtId="0" fontId="16" fillId="36" borderId="11" xfId="0" applyFont="1" applyFill="1" applyBorder="1" applyAlignment="1" applyProtection="1">
      <alignment/>
      <protection locked="0"/>
    </xf>
    <xf numFmtId="0" fontId="42" fillId="36" borderId="18" xfId="0" applyFont="1" applyFill="1" applyBorder="1" applyAlignment="1" applyProtection="1">
      <alignment horizontal="centerContinuous"/>
      <protection locked="0"/>
    </xf>
    <xf numFmtId="0" fontId="50" fillId="36" borderId="18" xfId="0" applyFont="1" applyFill="1" applyBorder="1" applyAlignment="1" applyProtection="1">
      <alignment horizontal="centerContinuous"/>
      <protection locked="0"/>
    </xf>
    <xf numFmtId="0" fontId="16" fillId="36" borderId="12" xfId="0" applyFont="1" applyFill="1" applyBorder="1" applyAlignment="1" applyProtection="1">
      <alignment/>
      <protection locked="0"/>
    </xf>
    <xf numFmtId="0" fontId="65" fillId="36" borderId="0" xfId="0" applyFont="1" applyFill="1" applyBorder="1" applyAlignment="1" applyProtection="1">
      <alignment horizontal="centerContinuous"/>
      <protection locked="0"/>
    </xf>
    <xf numFmtId="0" fontId="65" fillId="36" borderId="13" xfId="0" applyFont="1" applyFill="1" applyBorder="1" applyAlignment="1" applyProtection="1">
      <alignment horizontal="centerContinuous"/>
      <protection locked="0"/>
    </xf>
    <xf numFmtId="0" fontId="65" fillId="36" borderId="19" xfId="0" applyFont="1" applyFill="1" applyBorder="1" applyAlignment="1" applyProtection="1">
      <alignment horizontal="centerContinuous"/>
      <protection locked="0"/>
    </xf>
    <xf numFmtId="0" fontId="66" fillId="36" borderId="20" xfId="0" applyFont="1" applyFill="1" applyBorder="1" applyAlignment="1" applyProtection="1">
      <alignment horizontal="centerContinuous" wrapText="1"/>
      <protection locked="0"/>
    </xf>
    <xf numFmtId="0" fontId="66" fillId="36" borderId="19" xfId="0" applyFont="1" applyFill="1" applyBorder="1" applyAlignment="1" applyProtection="1">
      <alignment horizontal="centerContinuous" wrapText="1"/>
      <protection locked="0"/>
    </xf>
    <xf numFmtId="0" fontId="66" fillId="36" borderId="21" xfId="0" applyFont="1" applyFill="1" applyBorder="1" applyAlignment="1" applyProtection="1">
      <alignment horizontal="centerContinuous" wrapText="1"/>
      <protection locked="0"/>
    </xf>
    <xf numFmtId="0" fontId="16" fillId="0" borderId="21" xfId="0" applyFont="1" applyBorder="1" applyAlignment="1" applyProtection="1">
      <alignment wrapText="1"/>
      <protection locked="0"/>
    </xf>
    <xf numFmtId="0" fontId="19" fillId="36" borderId="21" xfId="0" applyFont="1" applyFill="1" applyBorder="1" applyAlignment="1" applyProtection="1">
      <alignment horizontal="centerContinuous" wrapText="1"/>
      <protection locked="0"/>
    </xf>
    <xf numFmtId="0" fontId="19" fillId="36" borderId="17" xfId="0" applyFont="1" applyFill="1" applyBorder="1" applyAlignment="1" applyProtection="1">
      <alignment horizontal="centerContinuous" wrapText="1"/>
      <protection locked="0"/>
    </xf>
    <xf numFmtId="0" fontId="44" fillId="36" borderId="17" xfId="0" applyFont="1" applyFill="1" applyBorder="1" applyAlignment="1" applyProtection="1">
      <alignment horizontal="center" wrapText="1"/>
      <protection locked="0"/>
    </xf>
    <xf numFmtId="0" fontId="52" fillId="36" borderId="22" xfId="0" applyFont="1" applyFill="1" applyBorder="1" applyAlignment="1" applyProtection="1">
      <alignment horizontal="centerContinuous" wrapText="1"/>
      <protection locked="0"/>
    </xf>
    <xf numFmtId="0" fontId="52" fillId="36" borderId="16" xfId="0" applyFont="1" applyFill="1" applyBorder="1" applyAlignment="1" applyProtection="1">
      <alignment horizontal="centerContinuous" wrapText="1"/>
      <protection locked="0"/>
    </xf>
    <xf numFmtId="0" fontId="44" fillId="36" borderId="23"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5" fillId="33" borderId="0" xfId="0" applyFont="1" applyFill="1" applyAlignment="1" applyProtection="1">
      <alignment/>
      <protection locked="0"/>
    </xf>
    <xf numFmtId="0" fontId="51" fillId="33"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29" fillId="0" borderId="0" xfId="0" applyFont="1" applyAlignment="1" applyProtection="1">
      <alignment/>
      <protection locked="0"/>
    </xf>
    <xf numFmtId="184" fontId="41" fillId="0" borderId="0" xfId="42" applyNumberFormat="1" applyFont="1" applyAlignment="1" applyProtection="1">
      <alignment/>
      <protection locked="0"/>
    </xf>
    <xf numFmtId="184" fontId="53"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29"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0" fillId="0" borderId="0" xfId="0" applyFont="1" applyAlignment="1" applyProtection="1">
      <alignment/>
      <protection locked="0"/>
    </xf>
    <xf numFmtId="0" fontId="16" fillId="0" borderId="0" xfId="0" applyFont="1" applyAlignment="1" applyProtection="1">
      <alignment/>
      <protection locked="0"/>
    </xf>
    <xf numFmtId="0" fontId="43" fillId="0" borderId="0" xfId="0" applyFont="1" applyAlignment="1" applyProtection="1">
      <alignment/>
      <protection locked="0"/>
    </xf>
    <xf numFmtId="0" fontId="51" fillId="0" borderId="0" xfId="0" applyFont="1" applyFill="1" applyAlignment="1" applyProtection="1">
      <alignment/>
      <protection locked="0"/>
    </xf>
    <xf numFmtId="0" fontId="43"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3" fillId="35" borderId="0" xfId="0" applyFont="1" applyFill="1" applyAlignment="1" applyProtection="1">
      <alignment horizontal="center"/>
      <protection locked="0"/>
    </xf>
    <xf numFmtId="0" fontId="52"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3"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4" xfId="0" applyFont="1" applyFill="1" applyBorder="1" applyAlignment="1" applyProtection="1">
      <alignment/>
      <protection locked="0"/>
    </xf>
    <xf numFmtId="0" fontId="20" fillId="37" borderId="19" xfId="0" applyFont="1" applyFill="1" applyBorder="1" applyAlignment="1" applyProtection="1">
      <alignment/>
      <protection locked="0"/>
    </xf>
    <xf numFmtId="0" fontId="21" fillId="37" borderId="19" xfId="0" applyFont="1" applyFill="1" applyBorder="1" applyAlignment="1" applyProtection="1">
      <alignment/>
      <protection locked="0"/>
    </xf>
    <xf numFmtId="166" fontId="43" fillId="37" borderId="25" xfId="0" applyNumberFormat="1" applyFont="1" applyFill="1" applyBorder="1" applyAlignment="1" applyProtection="1">
      <alignment/>
      <protection locked="0"/>
    </xf>
    <xf numFmtId="166" fontId="54"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5" fillId="0" borderId="0" xfId="0" applyFont="1" applyFill="1" applyAlignment="1" applyProtection="1">
      <alignment/>
      <protection locked="0"/>
    </xf>
    <xf numFmtId="0" fontId="2" fillId="0" borderId="0" xfId="0" applyFont="1" applyFill="1" applyAlignment="1" applyProtection="1">
      <alignment/>
      <protection locked="0"/>
    </xf>
    <xf numFmtId="0" fontId="36" fillId="0" borderId="10" xfId="0" applyFont="1" applyBorder="1" applyAlignment="1" applyProtection="1" quotePrefix="1">
      <alignment/>
      <protection locked="0"/>
    </xf>
    <xf numFmtId="0" fontId="38" fillId="0" borderId="18" xfId="0" applyFont="1" applyFill="1" applyBorder="1" applyAlignment="1" applyProtection="1">
      <alignment/>
      <protection locked="0"/>
    </xf>
    <xf numFmtId="0" fontId="38" fillId="0" borderId="18" xfId="0" applyFont="1" applyBorder="1" applyAlignment="1" applyProtection="1">
      <alignment/>
      <protection locked="0"/>
    </xf>
    <xf numFmtId="0" fontId="2" fillId="0" borderId="0" xfId="0" applyFont="1" applyAlignment="1" applyProtection="1">
      <alignment/>
      <protection locked="0"/>
    </xf>
    <xf numFmtId="0" fontId="37" fillId="0" borderId="12" xfId="0" applyFont="1" applyBorder="1" applyAlignment="1" applyProtection="1">
      <alignment/>
      <protection locked="0"/>
    </xf>
    <xf numFmtId="0" fontId="38" fillId="0" borderId="0" xfId="0" applyFont="1" applyBorder="1" applyAlignment="1" applyProtection="1">
      <alignment/>
      <protection locked="0"/>
    </xf>
    <xf numFmtId="0" fontId="47" fillId="0" borderId="0" xfId="0" applyFont="1" applyFill="1" applyBorder="1" applyAlignment="1" applyProtection="1">
      <alignment/>
      <protection locked="0"/>
    </xf>
    <xf numFmtId="0" fontId="37" fillId="0" borderId="12" xfId="0" applyFont="1" applyBorder="1" applyAlignment="1" applyProtection="1">
      <alignment/>
      <protection locked="0"/>
    </xf>
    <xf numFmtId="0" fontId="38" fillId="0" borderId="0" xfId="0" applyFont="1" applyBorder="1" applyAlignment="1" applyProtection="1">
      <alignment/>
      <protection locked="0"/>
    </xf>
    <xf numFmtId="0" fontId="47" fillId="0" borderId="0" xfId="0" applyFont="1" applyFill="1" applyBorder="1" applyAlignment="1" applyProtection="1">
      <alignment/>
      <protection locked="0"/>
    </xf>
    <xf numFmtId="0" fontId="22" fillId="0" borderId="0" xfId="0" applyFont="1" applyBorder="1" applyAlignment="1" applyProtection="1">
      <alignment/>
      <protection locked="0"/>
    </xf>
    <xf numFmtId="0" fontId="46" fillId="0" borderId="0" xfId="0" applyFont="1" applyBorder="1" applyAlignment="1" applyProtection="1">
      <alignment/>
      <protection locked="0"/>
    </xf>
    <xf numFmtId="0" fontId="56" fillId="0" borderId="0" xfId="0" applyFont="1" applyFill="1" applyBorder="1" applyAlignment="1" applyProtection="1">
      <alignment/>
      <protection locked="0"/>
    </xf>
    <xf numFmtId="0" fontId="20" fillId="0" borderId="0" xfId="0" applyFont="1" applyAlignment="1" applyProtection="1">
      <alignment/>
      <protection locked="0"/>
    </xf>
    <xf numFmtId="0" fontId="41" fillId="0" borderId="0" xfId="0" applyFont="1" applyAlignment="1" applyProtection="1">
      <alignment/>
      <protection locked="0"/>
    </xf>
    <xf numFmtId="0" fontId="57" fillId="0" borderId="0" xfId="0" applyFont="1" applyFill="1" applyAlignment="1" applyProtection="1">
      <alignment/>
      <protection locked="0"/>
    </xf>
    <xf numFmtId="0" fontId="0" fillId="0" borderId="0" xfId="0" applyAlignment="1" applyProtection="1">
      <alignment horizontal="left"/>
      <protection locked="0"/>
    </xf>
    <xf numFmtId="0" fontId="41" fillId="0" borderId="0" xfId="0" applyFont="1" applyAlignment="1" applyProtection="1">
      <alignment horizontal="left"/>
      <protection locked="0"/>
    </xf>
    <xf numFmtId="0" fontId="57" fillId="0" borderId="0" xfId="0" applyFont="1" applyFill="1" applyAlignment="1" applyProtection="1">
      <alignment horizontal="left" wrapText="1"/>
      <protection locked="0"/>
    </xf>
    <xf numFmtId="0" fontId="57"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7" fillId="36" borderId="24" xfId="0" applyNumberFormat="1" applyFont="1" applyFill="1" applyBorder="1" applyAlignment="1" applyProtection="1">
      <alignment horizontal="centerContinuous"/>
      <protection locked="0"/>
    </xf>
    <xf numFmtId="166" fontId="67" fillId="36" borderId="19" xfId="0" applyNumberFormat="1" applyFont="1" applyFill="1" applyBorder="1" applyAlignment="1" applyProtection="1">
      <alignment horizontal="centerContinuous"/>
      <protection locked="0"/>
    </xf>
    <xf numFmtId="0" fontId="67" fillId="36" borderId="19" xfId="0" applyFont="1" applyFill="1" applyBorder="1" applyAlignment="1" applyProtection="1">
      <alignment horizontal="centerContinuous"/>
      <protection locked="0"/>
    </xf>
    <xf numFmtId="0" fontId="67" fillId="36" borderId="25" xfId="0" applyFont="1" applyFill="1" applyBorder="1" applyAlignment="1" applyProtection="1">
      <alignment horizontal="centerContinuous"/>
      <protection locked="0"/>
    </xf>
    <xf numFmtId="0" fontId="25" fillId="0" borderId="19" xfId="0" applyFont="1" applyBorder="1" applyAlignment="1" applyProtection="1">
      <alignment/>
      <protection locked="0"/>
    </xf>
    <xf numFmtId="0" fontId="31" fillId="0" borderId="24" xfId="0" applyFont="1" applyBorder="1" applyAlignment="1" applyProtection="1">
      <alignment horizontal="centerContinuous"/>
      <protection locked="0"/>
    </xf>
    <xf numFmtId="0" fontId="25" fillId="0" borderId="19" xfId="0" applyFont="1" applyBorder="1" applyAlignment="1" applyProtection="1">
      <alignment horizontal="centerContinuous"/>
      <protection locked="0"/>
    </xf>
    <xf numFmtId="0" fontId="25" fillId="0" borderId="25"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6" borderId="17" xfId="0" applyFont="1" applyFill="1" applyBorder="1" applyAlignment="1" applyProtection="1">
      <alignment horizontal="center" textRotation="90" wrapText="1"/>
      <protection locked="0"/>
    </xf>
    <xf numFmtId="166" fontId="59" fillId="36" borderId="26" xfId="0" applyNumberFormat="1" applyFont="1" applyFill="1" applyBorder="1" applyAlignment="1" applyProtection="1">
      <alignment textRotation="90" wrapText="1"/>
      <protection locked="0"/>
    </xf>
    <xf numFmtId="166" fontId="59" fillId="36" borderId="27" xfId="0" applyNumberFormat="1" applyFont="1" applyFill="1" applyBorder="1" applyAlignment="1" applyProtection="1">
      <alignment textRotation="90" wrapText="1"/>
      <protection locked="0"/>
    </xf>
    <xf numFmtId="166" fontId="59" fillId="36" borderId="28" xfId="0" applyNumberFormat="1" applyFont="1" applyFill="1" applyBorder="1" applyAlignment="1" applyProtection="1">
      <alignment textRotation="90" wrapText="1"/>
      <protection locked="0"/>
    </xf>
    <xf numFmtId="0" fontId="60" fillId="36" borderId="26" xfId="0" applyFont="1" applyFill="1" applyBorder="1" applyAlignment="1" applyProtection="1">
      <alignment textRotation="90" wrapText="1"/>
      <protection locked="0"/>
    </xf>
    <xf numFmtId="0" fontId="60" fillId="36" borderId="27" xfId="0" applyFont="1" applyFill="1" applyBorder="1" applyAlignment="1" applyProtection="1">
      <alignment textRotation="90" wrapText="1"/>
      <protection locked="0"/>
    </xf>
    <xf numFmtId="0" fontId="60" fillId="36" borderId="29" xfId="0" applyFont="1" applyFill="1" applyBorder="1" applyAlignment="1" applyProtection="1">
      <alignment textRotation="90" wrapText="1"/>
      <protection locked="0"/>
    </xf>
    <xf numFmtId="0" fontId="34" fillId="34" borderId="0" xfId="0" applyFont="1" applyFill="1" applyAlignment="1" applyProtection="1">
      <alignment/>
      <protection locked="0"/>
    </xf>
    <xf numFmtId="0" fontId="68"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7"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5" borderId="0" xfId="0" applyFont="1" applyFill="1" applyAlignment="1" applyProtection="1">
      <alignment horizontal="center"/>
      <protection locked="0"/>
    </xf>
    <xf numFmtId="166" fontId="33" fillId="36" borderId="0" xfId="0" applyNumberFormat="1" applyFont="1" applyFill="1" applyAlignment="1" applyProtection="1">
      <alignment/>
      <protection locked="0"/>
    </xf>
    <xf numFmtId="184" fontId="32" fillId="36" borderId="0" xfId="42" applyNumberFormat="1" applyFont="1" applyFill="1" applyAlignment="1" applyProtection="1">
      <alignment/>
      <protection locked="0"/>
    </xf>
    <xf numFmtId="166" fontId="61" fillId="0" borderId="0" xfId="0" applyNumberFormat="1" applyFont="1" applyFill="1" applyAlignment="1" applyProtection="1">
      <alignment/>
      <protection locked="0"/>
    </xf>
    <xf numFmtId="166" fontId="61" fillId="0" borderId="0" xfId="0" applyNumberFormat="1" applyFont="1" applyFill="1" applyAlignment="1" applyProtection="1">
      <alignment horizontal="left"/>
      <protection locked="0"/>
    </xf>
    <xf numFmtId="0" fontId="61" fillId="0" borderId="0" xfId="0" applyFont="1" applyFill="1" applyAlignment="1" applyProtection="1">
      <alignment/>
      <protection locked="0"/>
    </xf>
    <xf numFmtId="166" fontId="61"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36" borderId="10" xfId="0" applyFont="1" applyFill="1" applyBorder="1" applyAlignment="1" applyProtection="1">
      <alignment horizontal="centerContinuous"/>
      <protection locked="0"/>
    </xf>
    <xf numFmtId="0" fontId="0" fillId="36" borderId="18" xfId="0" applyFill="1" applyBorder="1" applyAlignment="1" applyProtection="1">
      <alignment horizontal="centerContinuous"/>
      <protection locked="0"/>
    </xf>
    <xf numFmtId="166" fontId="0" fillId="36" borderId="18" xfId="0" applyNumberFormat="1" applyFill="1" applyBorder="1" applyAlignment="1" applyProtection="1">
      <alignment horizontal="centerContinuous"/>
      <protection locked="0"/>
    </xf>
    <xf numFmtId="0" fontId="37" fillId="0" borderId="0" xfId="0" applyFont="1" applyBorder="1" applyAlignment="1" applyProtection="1">
      <alignment/>
      <protection locked="0"/>
    </xf>
    <xf numFmtId="0" fontId="2" fillId="0" borderId="0" xfId="0" applyFont="1" applyFill="1" applyAlignment="1" applyProtection="1">
      <alignment horizontal="left"/>
      <protection locked="0"/>
    </xf>
    <xf numFmtId="0" fontId="2" fillId="36" borderId="12" xfId="0" applyFont="1" applyFill="1" applyBorder="1" applyAlignment="1" applyProtection="1">
      <alignment/>
      <protection locked="0"/>
    </xf>
    <xf numFmtId="0" fontId="0" fillId="36" borderId="0" xfId="0" applyFill="1" applyBorder="1" applyAlignment="1" applyProtection="1">
      <alignment/>
      <protection locked="0"/>
    </xf>
    <xf numFmtId="166" fontId="0" fillId="36" borderId="0" xfId="0" applyNumberFormat="1" applyFill="1" applyBorder="1" applyAlignment="1" applyProtection="1">
      <alignment/>
      <protection locked="0"/>
    </xf>
    <xf numFmtId="0" fontId="2" fillId="0" borderId="0" xfId="0" applyFont="1" applyAlignment="1" applyProtection="1">
      <alignment horizontal="left"/>
      <protection locked="0"/>
    </xf>
    <xf numFmtId="0" fontId="37" fillId="0" borderId="0" xfId="0" applyFont="1" applyBorder="1" applyAlignment="1" applyProtection="1">
      <alignment/>
      <protection locked="0"/>
    </xf>
    <xf numFmtId="1" fontId="0" fillId="36" borderId="0" xfId="0" applyNumberFormat="1" applyFill="1" applyBorder="1" applyAlignment="1" applyProtection="1">
      <alignment/>
      <protection locked="0"/>
    </xf>
    <xf numFmtId="166" fontId="8" fillId="36" borderId="0" xfId="0" applyNumberFormat="1" applyFont="1" applyFill="1" applyBorder="1" applyAlignment="1" applyProtection="1">
      <alignment horizontal="center"/>
      <protection locked="0"/>
    </xf>
    <xf numFmtId="166" fontId="2" fillId="36" borderId="0" xfId="0" applyNumberFormat="1" applyFont="1" applyFill="1" applyBorder="1" applyAlignment="1" applyProtection="1">
      <alignment horizontal="center"/>
      <protection locked="0"/>
    </xf>
    <xf numFmtId="166" fontId="0" fillId="36" borderId="0" xfId="0" applyNumberFormat="1" applyFill="1" applyBorder="1" applyAlignment="1" applyProtection="1">
      <alignment horizontal="center"/>
      <protection locked="0"/>
    </xf>
    <xf numFmtId="0" fontId="2" fillId="36" borderId="14" xfId="0" applyFont="1" applyFill="1" applyBorder="1" applyAlignment="1" applyProtection="1">
      <alignment/>
      <protection locked="0"/>
    </xf>
    <xf numFmtId="0" fontId="0" fillId="36" borderId="17" xfId="0" applyFill="1" applyBorder="1" applyAlignment="1" applyProtection="1">
      <alignment/>
      <protection locked="0"/>
    </xf>
    <xf numFmtId="1" fontId="0" fillId="36" borderId="17" xfId="0" applyNumberFormat="1" applyFill="1" applyBorder="1" applyAlignment="1" applyProtection="1">
      <alignment/>
      <protection locked="0"/>
    </xf>
    <xf numFmtId="166" fontId="0" fillId="36" borderId="17"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9" fillId="35" borderId="0" xfId="0" applyFont="1" applyFill="1" applyAlignment="1">
      <alignment/>
    </xf>
    <xf numFmtId="0" fontId="25" fillId="35" borderId="19" xfId="0" applyFont="1" applyFill="1" applyBorder="1" applyAlignment="1">
      <alignment/>
    </xf>
    <xf numFmtId="0" fontId="16" fillId="35" borderId="0" xfId="0" applyFont="1" applyFill="1" applyBorder="1" applyAlignment="1">
      <alignment/>
    </xf>
    <xf numFmtId="0" fontId="19" fillId="35" borderId="17" xfId="0" applyFont="1" applyFill="1" applyBorder="1" applyAlignment="1">
      <alignment horizontal="center" wrapText="1"/>
    </xf>
    <xf numFmtId="0" fontId="16" fillId="35" borderId="0" xfId="0" applyFont="1" applyFill="1" applyAlignment="1">
      <alignment/>
    </xf>
    <xf numFmtId="0" fontId="20" fillId="35" borderId="0" xfId="0" applyFont="1" applyFill="1" applyAlignment="1">
      <alignment/>
    </xf>
    <xf numFmtId="0" fontId="39" fillId="35" borderId="0" xfId="0" applyFont="1" applyFill="1" applyBorder="1" applyAlignment="1">
      <alignment horizontal="center"/>
    </xf>
    <xf numFmtId="0" fontId="40" fillId="35" borderId="0" xfId="0" applyFont="1" applyFill="1" applyBorder="1" applyAlignment="1">
      <alignment horizontal="center"/>
    </xf>
    <xf numFmtId="0" fontId="22" fillId="35" borderId="0" xfId="0" applyFont="1" applyFill="1" applyBorder="1" applyAlignment="1">
      <alignment/>
    </xf>
    <xf numFmtId="43" fontId="70" fillId="38" borderId="0" xfId="42" applyFont="1" applyFill="1" applyAlignment="1" applyProtection="1">
      <alignment/>
      <protection locked="0"/>
    </xf>
    <xf numFmtId="0" fontId="70" fillId="38" borderId="0" xfId="0" applyFont="1" applyFill="1" applyAlignment="1" applyProtection="1">
      <alignment/>
      <protection locked="0"/>
    </xf>
    <xf numFmtId="167" fontId="61" fillId="0" borderId="0" xfId="0" applyNumberFormat="1" applyFont="1" applyFill="1" applyAlignment="1">
      <alignment horizontal="center"/>
    </xf>
    <xf numFmtId="0" fontId="60" fillId="36"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42" applyNumberFormat="1" applyFont="1" applyFill="1" applyAlignment="1" applyProtection="1">
      <alignment/>
      <protection locked="0"/>
    </xf>
    <xf numFmtId="184" fontId="32" fillId="0" borderId="0" xfId="42"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41"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41"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72" fillId="0" borderId="24" xfId="0" applyFont="1" applyBorder="1" applyAlignment="1">
      <alignment horizontal="centerContinuous"/>
    </xf>
    <xf numFmtId="0" fontId="72" fillId="0" borderId="19" xfId="0" applyFont="1" applyBorder="1" applyAlignment="1">
      <alignment horizontal="centerContinuous"/>
    </xf>
    <xf numFmtId="0" fontId="73" fillId="0" borderId="19" xfId="0" applyFont="1" applyBorder="1" applyAlignment="1">
      <alignment horizontal="centerContinuous"/>
    </xf>
    <xf numFmtId="0" fontId="73" fillId="0" borderId="25" xfId="0" applyFont="1" applyBorder="1" applyAlignment="1">
      <alignment horizontal="centerContinuous"/>
    </xf>
    <xf numFmtId="0" fontId="72" fillId="33" borderId="24" xfId="0" applyFont="1" applyFill="1" applyBorder="1" applyAlignment="1">
      <alignment horizontal="centerContinuous"/>
    </xf>
    <xf numFmtId="0" fontId="72" fillId="33" borderId="19" xfId="0" applyFont="1" applyFill="1" applyBorder="1" applyAlignment="1">
      <alignment horizontal="centerContinuous"/>
    </xf>
    <xf numFmtId="0" fontId="72" fillId="33" borderId="25" xfId="0" applyFont="1" applyFill="1" applyBorder="1" applyAlignment="1">
      <alignment horizontal="centerContinuous"/>
    </xf>
    <xf numFmtId="0" fontId="73" fillId="33" borderId="19" xfId="0" applyFont="1" applyFill="1" applyBorder="1" applyAlignment="1">
      <alignment horizontal="centerContinuous"/>
    </xf>
    <xf numFmtId="0" fontId="73" fillId="33" borderId="25" xfId="0" applyFont="1" applyFill="1" applyBorder="1" applyAlignment="1">
      <alignment horizontal="centerContinuous"/>
    </xf>
    <xf numFmtId="0" fontId="71" fillId="40" borderId="31" xfId="0" applyFont="1" applyFill="1" applyBorder="1" applyAlignment="1" applyProtection="1">
      <alignment textRotation="90" wrapText="1"/>
      <protection locked="0"/>
    </xf>
    <xf numFmtId="0" fontId="68" fillId="40" borderId="23" xfId="0" applyFont="1" applyFill="1" applyBorder="1" applyAlignment="1" applyProtection="1">
      <alignment/>
      <protection locked="0"/>
    </xf>
    <xf numFmtId="0" fontId="71" fillId="41" borderId="31" xfId="0" applyFont="1" applyFill="1" applyBorder="1" applyAlignment="1" applyProtection="1">
      <alignment textRotation="90" wrapText="1"/>
      <protection locked="0"/>
    </xf>
    <xf numFmtId="0" fontId="16" fillId="41" borderId="23" xfId="0" applyFont="1" applyFill="1" applyBorder="1" applyAlignment="1" applyProtection="1">
      <alignment/>
      <protection locked="0"/>
    </xf>
    <xf numFmtId="9" fontId="6" fillId="0" borderId="0" xfId="60" applyFont="1" applyFill="1" applyAlignment="1" applyProtection="1">
      <alignment/>
      <protection locked="0"/>
    </xf>
    <xf numFmtId="9" fontId="27"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5" fillId="40" borderId="32" xfId="0" applyFont="1" applyFill="1" applyBorder="1" applyAlignment="1" applyProtection="1" quotePrefix="1">
      <alignment horizontal="centerContinuous"/>
      <protection locked="0"/>
    </xf>
    <xf numFmtId="0" fontId="35" fillId="41" borderId="32" xfId="0" applyFont="1" applyFill="1" applyBorder="1" applyAlignment="1" applyProtection="1" quotePrefix="1">
      <alignment/>
      <protection locked="0"/>
    </xf>
    <xf numFmtId="0" fontId="49" fillId="33" borderId="0" xfId="0" applyFont="1" applyFill="1" applyAlignment="1" applyProtection="1">
      <alignment/>
      <protection locked="0"/>
    </xf>
    <xf numFmtId="0" fontId="67" fillId="36" borderId="18" xfId="0" applyFont="1" applyFill="1" applyBorder="1" applyAlignment="1" applyProtection="1">
      <alignment horizontal="centerContinuous"/>
      <protection locked="0"/>
    </xf>
    <xf numFmtId="0" fontId="0" fillId="36"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6" borderId="11" xfId="0" applyFill="1" applyBorder="1" applyAlignment="1">
      <alignment horizontal="centerContinuous"/>
    </xf>
    <xf numFmtId="0" fontId="0" fillId="36" borderId="13" xfId="0" applyFill="1" applyBorder="1" applyAlignment="1">
      <alignment/>
    </xf>
    <xf numFmtId="0" fontId="0" fillId="36"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5" fillId="0" borderId="0" xfId="45" applyFont="1" applyFill="1" applyBorder="1" applyAlignment="1">
      <alignment horizontal="right" vertical="top"/>
    </xf>
    <xf numFmtId="42" fontId="0" fillId="0" borderId="0" xfId="45" applyFill="1" applyBorder="1" applyAlignment="1">
      <alignment horizontal="right" vertical="top"/>
    </xf>
    <xf numFmtId="42" fontId="0" fillId="0" borderId="0" xfId="0" applyNumberFormat="1" applyFill="1" applyBorder="1" applyAlignment="1">
      <alignment horizontal="left" vertical="top"/>
    </xf>
    <xf numFmtId="1" fontId="0" fillId="0" borderId="0" xfId="0" applyNumberFormat="1" applyFill="1" applyBorder="1" applyAlignment="1">
      <alignment vertical="top"/>
    </xf>
    <xf numFmtId="0" fontId="0" fillId="0" borderId="0" xfId="0" applyFont="1" applyFill="1" applyBorder="1" applyAlignment="1">
      <alignment vertical="top"/>
    </xf>
    <xf numFmtId="42" fontId="0" fillId="0" borderId="0" xfId="45" applyFont="1" applyFill="1" applyBorder="1" applyAlignment="1">
      <alignment horizontal="right" vertical="top"/>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76" fillId="0" borderId="0" xfId="0" applyFont="1" applyFill="1" applyBorder="1" applyAlignment="1">
      <alignmen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7" fillId="0" borderId="0" xfId="45" applyFont="1" applyFill="1" applyBorder="1" applyAlignment="1">
      <alignment horizontal="right" vertical="top"/>
    </xf>
    <xf numFmtId="0" fontId="76" fillId="0" borderId="33" xfId="0" applyFont="1" applyFill="1" applyBorder="1" applyAlignment="1">
      <alignment vertical="top"/>
    </xf>
    <xf numFmtId="44" fontId="0" fillId="0" borderId="34" xfId="44" applyFont="1" applyFill="1" applyBorder="1" applyAlignment="1" applyProtection="1">
      <alignment vertical="top"/>
      <protection locked="0"/>
    </xf>
    <xf numFmtId="42" fontId="0" fillId="0" borderId="35" xfId="45" applyFill="1" applyBorder="1" applyAlignment="1">
      <alignment horizontal="right" vertical="top"/>
    </xf>
    <xf numFmtId="169" fontId="2" fillId="0" borderId="0" xfId="0" applyNumberFormat="1" applyFont="1" applyFill="1" applyBorder="1" applyAlignment="1">
      <alignment horizontal="center" vertical="top"/>
    </xf>
    <xf numFmtId="0" fontId="76" fillId="0" borderId="22" xfId="0" applyFont="1" applyFill="1" applyBorder="1" applyAlignment="1">
      <alignment vertical="top"/>
    </xf>
    <xf numFmtId="44" fontId="0" fillId="0" borderId="16" xfId="44" applyFont="1" applyFill="1" applyBorder="1" applyAlignment="1" applyProtection="1">
      <alignment vertical="top"/>
      <protection locked="0"/>
    </xf>
    <xf numFmtId="42" fontId="77" fillId="0" borderId="36" xfId="45" applyFont="1" applyFill="1" applyBorder="1" applyAlignment="1">
      <alignment horizontal="right" vertical="top"/>
    </xf>
    <xf numFmtId="44" fontId="0" fillId="0" borderId="0" xfId="44" applyFont="1" applyFill="1" applyBorder="1" applyAlignment="1" applyProtection="1">
      <alignment vertical="top"/>
      <protection locked="0"/>
    </xf>
    <xf numFmtId="172" fontId="0" fillId="0" borderId="0" xfId="0" applyNumberFormat="1" applyFill="1" applyBorder="1" applyAlignment="1">
      <alignment horizontal="center" vertical="top"/>
    </xf>
    <xf numFmtId="0" fontId="0" fillId="0" borderId="0" xfId="57" applyAlignment="1">
      <alignment vertical="top"/>
      <protection locked="0"/>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6"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6"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6"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1" fontId="2" fillId="0" borderId="0" xfId="0" applyNumberFormat="1" applyFont="1" applyFill="1" applyBorder="1" applyAlignment="1">
      <alignment horizontal="center" vertical="top"/>
    </xf>
    <xf numFmtId="1" fontId="2" fillId="0" borderId="0" xfId="0" applyNumberFormat="1" applyFont="1" applyAlignment="1">
      <alignment horizontal="center" vertical="top"/>
    </xf>
    <xf numFmtId="0" fontId="0" fillId="0" borderId="0" xfId="0" applyBorder="1" applyAlignment="1">
      <alignment/>
    </xf>
    <xf numFmtId="0" fontId="0" fillId="0" borderId="0" xfId="0" applyBorder="1" applyAlignment="1">
      <alignment vertical="top"/>
    </xf>
    <xf numFmtId="0" fontId="2" fillId="0" borderId="0" xfId="0" applyFont="1" applyFill="1" applyBorder="1" applyAlignment="1">
      <alignment horizontal="left" vertical="top"/>
    </xf>
    <xf numFmtId="42" fontId="2" fillId="0" borderId="0" xfId="45" applyFont="1" applyFill="1" applyBorder="1" applyAlignment="1">
      <alignment horizontal="right" vertical="top"/>
    </xf>
    <xf numFmtId="166" fontId="0" fillId="0" borderId="0" xfId="0" applyNumberFormat="1" applyAlignment="1">
      <alignment/>
    </xf>
    <xf numFmtId="166" fontId="0" fillId="33" borderId="0" xfId="0" applyNumberFormat="1" applyFill="1" applyAlignment="1">
      <alignment/>
    </xf>
    <xf numFmtId="166" fontId="0" fillId="0" borderId="17" xfId="0" applyNumberFormat="1" applyBorder="1" applyAlignment="1">
      <alignment/>
    </xf>
    <xf numFmtId="166" fontId="0" fillId="0" borderId="0" xfId="0" applyNumberFormat="1" applyFont="1" applyAlignment="1">
      <alignment/>
    </xf>
    <xf numFmtId="166" fontId="0" fillId="0" borderId="0" xfId="0" applyNumberFormat="1" applyFont="1" applyAlignment="1">
      <alignment vertical="top"/>
    </xf>
    <xf numFmtId="166" fontId="0" fillId="0" borderId="0" xfId="0" applyNumberFormat="1" applyFill="1" applyBorder="1" applyAlignment="1">
      <alignment horizontal="right" vertical="top"/>
    </xf>
    <xf numFmtId="166" fontId="0" fillId="0" borderId="34" xfId="0" applyNumberFormat="1" applyFill="1" applyBorder="1" applyAlignment="1">
      <alignment horizontal="right" vertical="top"/>
    </xf>
    <xf numFmtId="166" fontId="0" fillId="0" borderId="16" xfId="0" applyNumberFormat="1" applyFill="1" applyBorder="1" applyAlignment="1">
      <alignment horizontal="right" vertical="top"/>
    </xf>
    <xf numFmtId="166" fontId="2" fillId="0" borderId="0" xfId="0" applyNumberFormat="1" applyFont="1" applyFill="1" applyBorder="1" applyAlignment="1">
      <alignment horizontal="right" vertical="top"/>
    </xf>
    <xf numFmtId="42" fontId="14" fillId="0" borderId="10" xfId="0" applyNumberFormat="1" applyFont="1" applyBorder="1" applyAlignment="1">
      <alignment/>
    </xf>
    <xf numFmtId="0" fontId="14" fillId="0" borderId="18" xfId="0" applyFont="1" applyBorder="1" applyAlignment="1">
      <alignment/>
    </xf>
    <xf numFmtId="0" fontId="14" fillId="0" borderId="11" xfId="0" applyFont="1" applyBorder="1" applyAlignment="1">
      <alignment/>
    </xf>
    <xf numFmtId="42" fontId="14" fillId="0" borderId="12" xfId="0" applyNumberFormat="1" applyFont="1" applyFill="1" applyBorder="1" applyAlignment="1">
      <alignment horizontal="left" vertical="top"/>
    </xf>
    <xf numFmtId="0" fontId="14" fillId="0" borderId="0" xfId="0" applyFont="1" applyBorder="1" applyAlignment="1">
      <alignment/>
    </xf>
    <xf numFmtId="0" fontId="14" fillId="0" borderId="13" xfId="0" applyFont="1" applyBorder="1" applyAlignment="1">
      <alignment/>
    </xf>
    <xf numFmtId="0" fontId="14" fillId="0" borderId="37" xfId="0" applyFont="1" applyBorder="1" applyAlignment="1">
      <alignment/>
    </xf>
    <xf numFmtId="0" fontId="14" fillId="0" borderId="30" xfId="0" applyFont="1" applyBorder="1" applyAlignment="1">
      <alignment/>
    </xf>
    <xf numFmtId="174" fontId="14" fillId="0" borderId="30" xfId="0" applyNumberFormat="1" applyFont="1" applyBorder="1" applyAlignment="1">
      <alignment/>
    </xf>
    <xf numFmtId="174" fontId="14" fillId="0" borderId="38" xfId="0" applyNumberFormat="1" applyFont="1" applyBorder="1" applyAlignment="1">
      <alignment/>
    </xf>
    <xf numFmtId="0" fontId="14" fillId="0" borderId="14" xfId="0" applyFont="1" applyBorder="1" applyAlignment="1">
      <alignment/>
    </xf>
    <xf numFmtId="0" fontId="14" fillId="0" borderId="39" xfId="0" applyFont="1" applyBorder="1" applyAlignment="1">
      <alignment/>
    </xf>
    <xf numFmtId="0" fontId="14" fillId="0" borderId="17" xfId="0" applyFont="1" applyBorder="1" applyAlignment="1">
      <alignment/>
    </xf>
    <xf numFmtId="174" fontId="14" fillId="0" borderId="15" xfId="0" applyNumberFormat="1" applyFont="1" applyBorder="1" applyAlignment="1">
      <alignment/>
    </xf>
    <xf numFmtId="42" fontId="14" fillId="0" borderId="0" xfId="0" applyNumberFormat="1" applyFont="1" applyFill="1" applyBorder="1" applyAlignment="1">
      <alignment horizontal="left" vertical="top"/>
    </xf>
    <xf numFmtId="0" fontId="14" fillId="0" borderId="10" xfId="0" applyFont="1" applyBorder="1" applyAlignment="1">
      <alignment/>
    </xf>
    <xf numFmtId="0" fontId="14" fillId="0" borderId="12" xfId="0" applyFont="1" applyBorder="1" applyAlignment="1">
      <alignment/>
    </xf>
    <xf numFmtId="174" fontId="14" fillId="0" borderId="0" xfId="0" applyNumberFormat="1" applyFont="1" applyBorder="1" applyAlignment="1">
      <alignment/>
    </xf>
    <xf numFmtId="174" fontId="14" fillId="0" borderId="13" xfId="0" applyNumberFormat="1" applyFont="1" applyBorder="1" applyAlignment="1">
      <alignment/>
    </xf>
    <xf numFmtId="174" fontId="14" fillId="0" borderId="17" xfId="0" applyNumberFormat="1" applyFont="1" applyBorder="1" applyAlignment="1">
      <alignment/>
    </xf>
    <xf numFmtId="184" fontId="19" fillId="0" borderId="0" xfId="0" applyNumberFormat="1" applyFont="1" applyFill="1" applyAlignment="1">
      <alignment/>
    </xf>
    <xf numFmtId="0" fontId="1" fillId="0" borderId="13" xfId="0" applyFont="1" applyBorder="1" applyAlignment="1">
      <alignment horizontal="left"/>
    </xf>
    <xf numFmtId="0" fontId="1" fillId="0" borderId="0" xfId="0" applyFont="1" applyAlignment="1" applyProtection="1">
      <alignment horizontal="left"/>
      <protection locked="0"/>
    </xf>
    <xf numFmtId="0" fontId="39" fillId="0" borderId="11" xfId="0" applyFont="1" applyFill="1" applyBorder="1" applyAlignment="1">
      <alignment horizontal="center"/>
    </xf>
    <xf numFmtId="0" fontId="40" fillId="0" borderId="13" xfId="0" applyFont="1" applyFill="1" applyBorder="1" applyAlignment="1">
      <alignment horizontal="center"/>
    </xf>
    <xf numFmtId="0" fontId="38" fillId="0" borderId="0" xfId="0" applyFont="1" applyFill="1" applyBorder="1" applyAlignment="1">
      <alignment/>
    </xf>
    <xf numFmtId="0" fontId="38" fillId="0" borderId="0" xfId="0" applyFont="1" applyFill="1" applyBorder="1" applyAlignment="1">
      <alignment/>
    </xf>
    <xf numFmtId="0" fontId="22" fillId="0" borderId="0" xfId="0" applyFont="1" applyFill="1" applyBorder="1" applyAlignment="1">
      <alignment/>
    </xf>
    <xf numFmtId="0" fontId="37" fillId="0" borderId="14" xfId="0" applyFont="1" applyBorder="1" applyAlignment="1" applyProtection="1">
      <alignment/>
      <protection locked="0"/>
    </xf>
    <xf numFmtId="0" fontId="38" fillId="0" borderId="17" xfId="0" applyFont="1" applyBorder="1" applyAlignment="1" applyProtection="1">
      <alignment/>
      <protection locked="0"/>
    </xf>
    <xf numFmtId="0" fontId="40" fillId="0" borderId="15"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9" fillId="0" borderId="0" xfId="0" applyFont="1" applyFill="1" applyAlignment="1">
      <alignment/>
    </xf>
    <xf numFmtId="0" fontId="25" fillId="0" borderId="19" xfId="0" applyFont="1" applyFill="1" applyBorder="1" applyAlignment="1">
      <alignment horizontal="centerContinuous"/>
    </xf>
    <xf numFmtId="0" fontId="25" fillId="0" borderId="25" xfId="0" applyFont="1" applyFill="1" applyBorder="1" applyAlignment="1">
      <alignment/>
    </xf>
    <xf numFmtId="0" fontId="64" fillId="0" borderId="10" xfId="0" applyFont="1" applyFill="1" applyBorder="1" applyAlignment="1">
      <alignment horizontal="centerContinuous"/>
    </xf>
    <xf numFmtId="0" fontId="64" fillId="0" borderId="11" xfId="0" applyFont="1" applyFill="1" applyBorder="1" applyAlignment="1">
      <alignment horizontal="centerContinuous"/>
    </xf>
    <xf numFmtId="0" fontId="62" fillId="0" borderId="21" xfId="0" applyFont="1" applyFill="1" applyBorder="1" applyAlignment="1">
      <alignment horizontal="center" wrapText="1"/>
    </xf>
    <xf numFmtId="0" fontId="34" fillId="0" borderId="0" xfId="0" applyFont="1" applyFill="1" applyAlignment="1">
      <alignment/>
    </xf>
    <xf numFmtId="0" fontId="58" fillId="0" borderId="0" xfId="0" applyFont="1" applyFill="1" applyAlignment="1">
      <alignment/>
    </xf>
    <xf numFmtId="194" fontId="0" fillId="0" borderId="0" xfId="0" applyNumberFormat="1" applyFill="1" applyAlignment="1">
      <alignment/>
    </xf>
    <xf numFmtId="14" fontId="2" fillId="0" borderId="0" xfId="0" applyNumberFormat="1" applyFont="1" applyFill="1" applyAlignment="1">
      <alignment horizontal="left"/>
    </xf>
    <xf numFmtId="0" fontId="19" fillId="0" borderId="0" xfId="0" applyFont="1" applyFill="1" applyAlignment="1">
      <alignment horizontal="center"/>
    </xf>
    <xf numFmtId="0" fontId="0" fillId="0" borderId="0" xfId="0" applyFill="1" applyAlignment="1">
      <alignment horizontal="left"/>
    </xf>
    <xf numFmtId="14" fontId="0" fillId="0" borderId="0" xfId="0" applyNumberFormat="1" applyFill="1" applyAlignment="1">
      <alignment horizontal="left"/>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3" fillId="0" borderId="0" xfId="0" applyFont="1" applyFill="1" applyBorder="1" applyAlignment="1">
      <alignment horizontal="centerContinuous"/>
    </xf>
    <xf numFmtId="0" fontId="23" fillId="0" borderId="0" xfId="0" applyFont="1" applyFill="1" applyBorder="1" applyAlignment="1">
      <alignment textRotation="91"/>
    </xf>
    <xf numFmtId="0" fontId="0" fillId="0" borderId="0" xfId="0" applyFill="1" applyBorder="1" applyAlignment="1">
      <alignment/>
    </xf>
    <xf numFmtId="166" fontId="0" fillId="36" borderId="11" xfId="0" applyNumberFormat="1" applyFill="1" applyBorder="1" applyAlignment="1" applyProtection="1">
      <alignment horizontal="centerContinuous"/>
      <protection locked="0"/>
    </xf>
    <xf numFmtId="166" fontId="0" fillId="36" borderId="13" xfId="0" applyNumberFormat="1" applyFill="1" applyBorder="1" applyAlignment="1" applyProtection="1">
      <alignment/>
      <protection locked="0"/>
    </xf>
    <xf numFmtId="166" fontId="8" fillId="36" borderId="13" xfId="0" applyNumberFormat="1" applyFont="1" applyFill="1" applyBorder="1" applyAlignment="1" applyProtection="1">
      <alignment horizontal="center"/>
      <protection locked="0"/>
    </xf>
    <xf numFmtId="166" fontId="2" fillId="36" borderId="13" xfId="0" applyNumberFormat="1" applyFont="1" applyFill="1" applyBorder="1" applyAlignment="1" applyProtection="1">
      <alignment horizontal="center"/>
      <protection locked="0"/>
    </xf>
    <xf numFmtId="166" fontId="0" fillId="36" borderId="13" xfId="0" applyNumberFormat="1" applyFill="1" applyBorder="1" applyAlignment="1" applyProtection="1">
      <alignment horizontal="center"/>
      <protection locked="0"/>
    </xf>
    <xf numFmtId="166" fontId="0" fillId="36" borderId="15" xfId="0" applyNumberFormat="1" applyFill="1" applyBorder="1" applyAlignment="1" applyProtection="1">
      <alignment horizontal="center"/>
      <protection locked="0"/>
    </xf>
    <xf numFmtId="0" fontId="1" fillId="0" borderId="0" xfId="0" applyFont="1" applyAlignment="1">
      <alignment horizontal="left"/>
    </xf>
    <xf numFmtId="0" fontId="2" fillId="0" borderId="0" xfId="0" applyFont="1" applyAlignment="1">
      <alignment horizontal="left"/>
    </xf>
    <xf numFmtId="0" fontId="78" fillId="0" borderId="0" xfId="0" applyFont="1" applyAlignment="1">
      <alignment/>
    </xf>
    <xf numFmtId="0" fontId="78" fillId="0" borderId="0" xfId="0" applyFont="1" applyAlignment="1">
      <alignment horizontal="center"/>
    </xf>
    <xf numFmtId="42" fontId="79" fillId="0" borderId="0" xfId="0" applyNumberFormat="1" applyFont="1" applyAlignment="1">
      <alignment/>
    </xf>
    <xf numFmtId="0" fontId="79" fillId="0" borderId="0" xfId="0" applyFont="1" applyAlignment="1">
      <alignment/>
    </xf>
    <xf numFmtId="0" fontId="80" fillId="0" borderId="0" xfId="0" applyFont="1" applyFill="1" applyBorder="1" applyAlignment="1">
      <alignment vertical="top"/>
    </xf>
    <xf numFmtId="1" fontId="80" fillId="0" borderId="0" xfId="0" applyNumberFormat="1" applyFont="1" applyFill="1" applyBorder="1" applyAlignment="1">
      <alignment vertical="top"/>
    </xf>
    <xf numFmtId="166" fontId="80" fillId="0" borderId="0" xfId="0" applyNumberFormat="1" applyFont="1" applyFill="1" applyBorder="1" applyAlignment="1">
      <alignment horizontal="right" vertical="top"/>
    </xf>
    <xf numFmtId="0" fontId="80" fillId="0" borderId="0" xfId="0" applyFont="1" applyFill="1" applyBorder="1" applyAlignment="1">
      <alignment horizontal="left" vertical="top"/>
    </xf>
    <xf numFmtId="0" fontId="80" fillId="0" borderId="0" xfId="0" applyFont="1" applyBorder="1" applyAlignment="1">
      <alignment/>
    </xf>
    <xf numFmtId="0" fontId="19" fillId="0" borderId="0" xfId="0" applyFont="1" applyAlignment="1" applyProtection="1">
      <alignment horizontal="center"/>
      <protection locked="0"/>
    </xf>
    <xf numFmtId="0" fontId="1" fillId="0" borderId="21" xfId="0" applyFont="1" applyBorder="1" applyAlignment="1">
      <alignment horizontal="center"/>
    </xf>
    <xf numFmtId="174" fontId="14" fillId="0" borderId="0" xfId="0" applyNumberFormat="1" applyFont="1" applyAlignment="1">
      <alignment/>
    </xf>
    <xf numFmtId="0" fontId="1" fillId="0" borderId="0" xfId="0" applyFont="1" applyAlignment="1">
      <alignment horizontal="center"/>
    </xf>
    <xf numFmtId="174" fontId="0" fillId="0" borderId="0" xfId="0" applyNumberFormat="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wrapText="1" shrinkToFit="1"/>
    </xf>
    <xf numFmtId="0" fontId="81" fillId="0" borderId="0" xfId="0" applyFont="1" applyAlignment="1">
      <alignment horizontal="left"/>
    </xf>
    <xf numFmtId="0" fontId="12" fillId="0" borderId="0" xfId="53" applyAlignment="1" applyProtection="1">
      <alignment horizontal="left"/>
      <protection/>
    </xf>
    <xf numFmtId="0" fontId="81" fillId="0" borderId="0" xfId="0" applyFont="1" applyAlignment="1">
      <alignment/>
    </xf>
    <xf numFmtId="0" fontId="12" fillId="0" borderId="0" xfId="53" applyAlignment="1" applyProtection="1">
      <alignment/>
      <protection/>
    </xf>
    <xf numFmtId="0" fontId="0" fillId="0" borderId="0" xfId="0" applyAlignment="1">
      <alignment wrapText="1"/>
    </xf>
    <xf numFmtId="0" fontId="82" fillId="0" borderId="0" xfId="0" applyFont="1" applyAlignment="1">
      <alignment wrapText="1"/>
    </xf>
    <xf numFmtId="0" fontId="83" fillId="0" borderId="0" xfId="0" applyFont="1" applyAlignment="1">
      <alignment wrapText="1"/>
    </xf>
    <xf numFmtId="0" fontId="0" fillId="0" borderId="0" xfId="0" applyFont="1" applyAlignment="1">
      <alignment wrapText="1"/>
    </xf>
    <xf numFmtId="172" fontId="0" fillId="0" borderId="0" xfId="0" applyNumberFormat="1" applyAlignment="1">
      <alignment horizontal="left" vertical="top"/>
    </xf>
    <xf numFmtId="172" fontId="0" fillId="0" borderId="40" xfId="0" applyNumberFormat="1" applyBorder="1" applyAlignment="1">
      <alignment horizontal="left" vertical="top"/>
    </xf>
    <xf numFmtId="184" fontId="6" fillId="0" borderId="0" xfId="0" applyNumberFormat="1" applyFont="1" applyAlignment="1" applyProtection="1">
      <alignment/>
      <protection locked="0"/>
    </xf>
    <xf numFmtId="0" fontId="7" fillId="0" borderId="0" xfId="0" applyFont="1" applyFill="1" applyAlignment="1" applyProtection="1">
      <alignment horizontal="center"/>
      <protection locked="0"/>
    </xf>
    <xf numFmtId="0" fontId="27" fillId="0" borderId="0" xfId="0" applyFont="1" applyFill="1" applyAlignment="1">
      <alignment/>
    </xf>
    <xf numFmtId="194" fontId="0" fillId="0" borderId="0" xfId="0" applyNumberFormat="1" applyFill="1" applyAlignment="1" applyProtection="1">
      <alignment/>
      <protection locked="0"/>
    </xf>
    <xf numFmtId="194" fontId="6" fillId="0" borderId="0" xfId="0" applyNumberFormat="1" applyFont="1" applyFill="1" applyAlignment="1">
      <alignment/>
    </xf>
    <xf numFmtId="14" fontId="6" fillId="0" borderId="0" xfId="0" applyNumberFormat="1" applyFont="1" applyFill="1" applyAlignment="1">
      <alignment horizontal="left"/>
    </xf>
    <xf numFmtId="14" fontId="27" fillId="0" borderId="0" xfId="0" applyNumberFormat="1" applyFont="1" applyFill="1" applyAlignment="1" applyProtection="1">
      <alignment/>
      <protection locked="0"/>
    </xf>
    <xf numFmtId="166" fontId="6" fillId="0" borderId="0" xfId="0" applyNumberFormat="1" applyFont="1" applyFill="1" applyAlignment="1" applyProtection="1">
      <alignment/>
      <protection locked="0"/>
    </xf>
    <xf numFmtId="166" fontId="6" fillId="0" borderId="13" xfId="0" applyNumberFormat="1" applyFont="1" applyFill="1" applyBorder="1" applyAlignment="1" applyProtection="1">
      <alignment/>
      <protection locked="0"/>
    </xf>
    <xf numFmtId="166" fontId="28" fillId="0" borderId="0" xfId="0" applyNumberFormat="1" applyFont="1" applyFill="1" applyAlignment="1">
      <alignment wrapText="1"/>
    </xf>
    <xf numFmtId="189" fontId="2" fillId="0" borderId="30" xfId="0" applyNumberFormat="1" applyFont="1" applyFill="1" applyBorder="1" applyAlignment="1" applyProtection="1">
      <alignment vertical="top" wrapText="1"/>
      <protection locked="0"/>
    </xf>
    <xf numFmtId="184" fontId="41" fillId="0" borderId="0" xfId="42" applyNumberFormat="1" applyFont="1" applyFill="1" applyAlignment="1" applyProtection="1">
      <alignment/>
      <protection locked="0"/>
    </xf>
    <xf numFmtId="166" fontId="28" fillId="0" borderId="0" xfId="0" applyNumberFormat="1" applyFont="1" applyFill="1" applyAlignment="1">
      <alignment/>
    </xf>
    <xf numFmtId="0" fontId="30" fillId="0" borderId="0" xfId="0" applyFont="1" applyFill="1" applyAlignment="1" applyProtection="1">
      <alignment/>
      <protection locked="0"/>
    </xf>
    <xf numFmtId="0" fontId="84" fillId="0" borderId="0" xfId="0" applyFont="1" applyFill="1" applyAlignment="1">
      <alignment/>
    </xf>
    <xf numFmtId="0" fontId="84" fillId="0" borderId="0" xfId="0" applyFont="1" applyAlignment="1">
      <alignment/>
    </xf>
    <xf numFmtId="0" fontId="35" fillId="41" borderId="0" xfId="0" applyFont="1" applyFill="1" applyBorder="1" applyAlignment="1" applyProtection="1" quotePrefix="1">
      <alignment/>
      <protection locked="0"/>
    </xf>
    <xf numFmtId="0" fontId="16" fillId="41" borderId="0" xfId="0" applyFont="1" applyFill="1" applyBorder="1" applyAlignment="1" applyProtection="1">
      <alignment/>
      <protection locked="0"/>
    </xf>
    <xf numFmtId="0" fontId="71" fillId="41" borderId="0" xfId="0" applyFont="1" applyFill="1" applyBorder="1" applyAlignment="1" applyProtection="1">
      <alignment textRotation="90" wrapText="1"/>
      <protection locked="0"/>
    </xf>
    <xf numFmtId="9" fontId="27" fillId="0" borderId="0" xfId="0" applyNumberFormat="1" applyFont="1" applyFill="1" applyAlignment="1">
      <alignment/>
    </xf>
    <xf numFmtId="172" fontId="0" fillId="0" borderId="0" xfId="0" applyNumberFormat="1" applyAlignment="1">
      <alignment horizontal="left" vertical="top"/>
    </xf>
    <xf numFmtId="172" fontId="0" fillId="0" borderId="40" xfId="0" applyNumberFormat="1" applyBorder="1" applyAlignment="1">
      <alignment horizontal="left" vertical="top"/>
    </xf>
    <xf numFmtId="172" fontId="0" fillId="0" borderId="0" xfId="0" applyNumberFormat="1" applyFill="1" applyBorder="1" applyAlignment="1">
      <alignment horizontal="left" vertical="top"/>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4" fillId="0" borderId="12" xfId="0" applyFont="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xf>
    <xf numFmtId="0" fontId="81" fillId="0" borderId="0" xfId="0" applyFont="1" applyAlignment="1">
      <alignment horizontal="left"/>
    </xf>
    <xf numFmtId="0" fontId="0" fillId="0" borderId="0" xfId="0"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5">
    <dxf>
      <fill>
        <patternFill patternType="darkHorizontal">
          <bgColor indexed="40"/>
        </patternFill>
      </fill>
    </dxf>
    <dxf>
      <font>
        <color auto="1"/>
      </font>
      <fill>
        <patternFill>
          <bgColor indexed="12"/>
        </patternFill>
      </fill>
    </dxf>
    <dxf>
      <fill>
        <patternFill patternType="darkHorizontal">
          <bgColor indexed="40"/>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www.automationdirect.com/adc/Shopping/Catalog/Enclosures/Non-Metal_(NEMA_4X_-a-_3R)/JIC_(6_in._X_4_in._to_20_in._X_16_in.)/HW-J141206SC" TargetMode="External" /><Relationship Id="rId2" Type="http://schemas.openxmlformats.org/officeDocument/2006/relationships/hyperlink" Target="http://www.automationdirect.com/adc/Shopping/Catalog/Enclosures/Non-Metal_(NEMA_4X_-a-_3R)/Non-Metallic_Enclosure_Sub-Panels/HW-MP1412A" TargetMode="External" /><Relationship Id="rId3" Type="http://schemas.openxmlformats.org/officeDocument/2006/relationships/hyperlink" Target="http://www.automationdirect.com/store/Shopping/Catalog/Motor_Controls/Contactors_-z-_Starters_-z-_Overloads/Manual_Starters_-z-_Protectors./MS25-400" TargetMode="External" /><Relationship Id="rId4" Type="http://schemas.openxmlformats.org/officeDocument/2006/relationships/hyperlink" Target="http://www.automationdirect.com/store/Shopping/Catalog/Relays_-z-_Timers/15A_Electro-Mechanical_Cube_Relays/784-4C-120A" TargetMode="External" /><Relationship Id="rId5" Type="http://schemas.openxmlformats.org/officeDocument/2006/relationships/hyperlink" Target="http://www.automationdirect.com/adc/Shopping/Catalog/Relays_-z-_Timers/Relay_Sockets_-a-_Accessories/784-4C-SKT-1" TargetMode="External" /><Relationship Id="rId6" Type="http://schemas.openxmlformats.org/officeDocument/2006/relationships/hyperlink" Target="http://www.automationdirect.com/pn/BM-M093CS" TargetMode="External" /><Relationship Id="rId7" Type="http://schemas.openxmlformats.org/officeDocument/2006/relationships/hyperlink" Target="http://search.digikey.com/scripts/DkSearch/dksus.dll?lang=en&amp;site=US&amp;WT.z_homepage_link=hp_go_button&amp;KeyWords=sou1115-nd" TargetMode="External" /><Relationship Id="rId8" Type="http://schemas.openxmlformats.org/officeDocument/2006/relationships/hyperlink" Target="http://search.digikey.com/scripts/DkSearch/dksus.dll?Detail&amp;name=SOU1091-ND" TargetMode="External" /><Relationship Id="rId9" Type="http://schemas.openxmlformats.org/officeDocument/2006/relationships/hyperlink" Target="http://search.digikey.com/scripts/DkSearch/dksus.dll?vendor=0&amp;keywords=sou1114-nd" TargetMode="External" /><Relationship Id="rId10" Type="http://schemas.openxmlformats.org/officeDocument/2006/relationships/hyperlink" Target="http://search.digikey.com/scripts/DkSearch/dksus.dll?Detail&amp;name=SOU1092-ND" TargetMode="External" /><Relationship Id="rId11" Type="http://schemas.openxmlformats.org/officeDocument/2006/relationships/hyperlink" Target="http://search.digikey.com/scripts/DkSearch/dksus.dll?vendor=0&amp;keywords=sou1136-nd" TargetMode="External" /><Relationship Id="rId12" Type="http://schemas.openxmlformats.org/officeDocument/2006/relationships/hyperlink" Target="http://search.digikey.com/scripts/DkSearch/dksus.dll?lang=en&amp;site=US&amp;WT.z_homepage_link=hp_go_button&amp;KeyWords=sou1108-nd" TargetMode="External" /><Relationship Id="rId13" Type="http://schemas.openxmlformats.org/officeDocument/2006/relationships/hyperlink" Target="http://search.digikey.com/scripts/DkSearch/dksus.dll?vendor=0&amp;keywords=sou1087-nd" TargetMode="External" /><Relationship Id="rId14" Type="http://schemas.openxmlformats.org/officeDocument/2006/relationships/hyperlink" Target="http://search.digikey.com/scripts/DkSearch/dksus.dll?vendor=0&amp;keywords=sou1133-nd" TargetMode="External" /><Relationship Id="rId15" Type="http://schemas.openxmlformats.org/officeDocument/2006/relationships/hyperlink" Target="http://search.digikey.com/scripts/DkSearch/dksus.dll?vendor=0&amp;keywords=SOU1252-ND" TargetMode="External" /><Relationship Id="rId16" Type="http://schemas.openxmlformats.org/officeDocument/2006/relationships/hyperlink" Target="http://search.digikey.com/scripts/DkSearch/dksus.dll?vendor=0&amp;keywords=sou1248-nd" TargetMode="External" /><Relationship Id="rId17" Type="http://schemas.openxmlformats.org/officeDocument/2006/relationships/hyperlink" Target="http://search.digikey.com/scripts/DkSearch/dksus.dll?vendor=0&amp;keywords=pb528" TargetMode="External" /><Relationship Id="rId18" Type="http://schemas.openxmlformats.org/officeDocument/2006/relationships/hyperlink" Target="http://search.digikey.com/scripts/DkSearch/dksus.dll?Detail&amp;name=EG4820-ND" TargetMode="External" /><Relationship Id="rId19" Type="http://schemas.openxmlformats.org/officeDocument/2006/relationships/hyperlink" Target="javascript:TargetLink('TR209','tr','PT2091','8686T27');" TargetMode="External" /><Relationship Id="rId20" Type="http://schemas.openxmlformats.org/officeDocument/2006/relationships/hyperlink" Target="http://www.mouser.com/ProductDetail/Mallory/VR6A/?qs=sGAEpiMZZMsy8YBVeri3h9fs8469BinDVE1ebc4mOgc%3d" TargetMode="External" /><Relationship Id="rId21" Type="http://schemas.openxmlformats.org/officeDocument/2006/relationships/hyperlink" Target="http://www.mcmaster.com/#item/7740K13" TargetMode="External" /><Relationship Id="rId22" Type="http://schemas.openxmlformats.org/officeDocument/2006/relationships/hyperlink" Target="http://www.mcmaster.com/#item/6917K13" TargetMode="External" /><Relationship Id="rId23" Type="http://schemas.openxmlformats.org/officeDocument/2006/relationships/hyperlink" Target="http://www.automationdirect.com/store/Shopping/Catalog/Pushbuttons_-z-_Switches_-z-_Indicators/22mm_Plastic/22mm_Pushbutton_Enclosures/SA110-40SL" TargetMode="External" /><Relationship Id="rId24" Type="http://schemas.openxmlformats.org/officeDocument/2006/relationships/hyperlink" Target="http://www.automationdirect.com/adc/Shopping/Catalog/Pushbuttons_-z-_Switches_-z-_Indicators/22mm_Plastic/Illuminated_Pushbuttons_Flush_-a-_Extended/LED/GCX3202-120L" TargetMode="External" /><Relationship Id="rId25" Type="http://schemas.openxmlformats.org/officeDocument/2006/relationships/hyperlink" Target="http://www.automationdirect.com/adc/Shopping/Catalog/Pushbuttons_-z-_Switches_-z-_Indicators/22mm_Plastic/Illuminated_Pushbuttons_Flush_-a-_Extended/LED/GCX3201-120L" TargetMode="External" /><Relationship Id="rId26" Type="http://schemas.openxmlformats.org/officeDocument/2006/relationships/hyperlink" Target="http://www.automationdirect.com/adc/Shopping/Catalog/Pushbuttons_-z-_Switches_-z-_Indicators/22mm_Plastic/22mm_Pushbutton_Accessories/Contact_Blocks/ECX1040-2" TargetMode="External" /><Relationship Id="rId27" Type="http://schemas.openxmlformats.org/officeDocument/2006/relationships/hyperlink" Target="http://search.digikey.com/scripts/DkSearch/dksus.dll?vendor=0&amp;keywords=679-1495-ND" TargetMode="External" /><Relationship Id="rId28" Type="http://schemas.openxmlformats.org/officeDocument/2006/relationships/hyperlink" Target="http://www.mcmaster.com/itm/find.ASP?tab=find&amp;context=psrchDtlLink&amp;fasttrack=False&amp;searchstring=4882K29" TargetMode="External" /><Relationship Id="rId29" Type="http://schemas.openxmlformats.org/officeDocument/2006/relationships/hyperlink" Target="http://bisongear.com/detail.asp_Q_catid_E_59_A_subCatID_E_97_A_prodid_E_157_A_skuid_E_899" TargetMode="External" /><Relationship Id="rId30" Type="http://schemas.openxmlformats.org/officeDocument/2006/relationships/hyperlink" Target="http://www.bisongear.com/detail.asp_Q_catID_E_11_A_subcatid_E_54_A_prodid_E_75_A_skuID_E_1201_A_cookie_E_BF5239E6A86B59FFBB3AD3F96E846C61318C0FBA_A_upsell_E_0" TargetMode="External" /><Relationship Id="rId31" Type="http://schemas.openxmlformats.org/officeDocument/2006/relationships/hyperlink" Target="http://www.mcmaster.com/#6408k18/=6utudi" TargetMode="External" /><Relationship Id="rId32" Type="http://schemas.openxmlformats.org/officeDocument/2006/relationships/hyperlink" Target="http://www.mcmaster.com/#6408k291/=6uu64d" TargetMode="External" /><Relationship Id="rId33" Type="http://schemas.openxmlformats.org/officeDocument/2006/relationships/hyperlink" Target="http://www.mcmaster.com/#6408k97/=6uu5kt" TargetMode="External" /><Relationship Id="rId34" Type="http://schemas.openxmlformats.org/officeDocument/2006/relationships/hyperlink" Target="http://www.automationdirect.com/store/Shopping/Catalog/Sensors_-z-_Encoders/Heavy-Duty_IEC_Limit_Switches/Stainless_Steel_Plunger_with_Roller_Actuator/ABM2E13Z11" TargetMode="External" /><Relationship Id="rId35" Type="http://schemas.openxmlformats.org/officeDocument/2006/relationships/hyperlink" Target="http://www.mcmaster.com/#8302k151/=6uu3ez" TargetMode="External" /><Relationship Id="rId36" Type="http://schemas.openxmlformats.org/officeDocument/2006/relationships/hyperlink" Target="http://www.mcmaster.com/#7119k81/=6uv67n" TargetMode="External" /><Relationship Id="rId37" Type="http://schemas.openxmlformats.org/officeDocument/2006/relationships/hyperlink" Target="http://www.mcmaster.com/#8082k65/=6uvn82" TargetMode="External" /><Relationship Id="rId38" Type="http://schemas.openxmlformats.org/officeDocument/2006/relationships/hyperlink" Target="http://www.mcmaster.com/#8082k66/=6uvoog" TargetMode="External" /><Relationship Id="rId39" Type="http://schemas.openxmlformats.org/officeDocument/2006/relationships/hyperlink" Target="http://www.mcmaster.com/#9221k59/=6uvq6q" TargetMode="External" /><Relationship Id="rId40" Type="http://schemas.openxmlformats.org/officeDocument/2006/relationships/hyperlink" Target="http://www.mcmaster.com/#8082k67/=6uvkst" TargetMode="External" /><Relationship Id="rId41" Type="http://schemas.openxmlformats.org/officeDocument/2006/relationships/hyperlink" Target="http://www.mcmaster.com/#7587k029/=6uw1t1" TargetMode="External" /><Relationship Id="rId42" Type="http://schemas.openxmlformats.org/officeDocument/2006/relationships/hyperlink" Target="javascript:TargetLink('TR6740','tr','PT67406','3310T661');" TargetMode="External" /><Relationship Id="rId43" Type="http://schemas.openxmlformats.org/officeDocument/2006/relationships/hyperlink" Target="http://www.mcmaster.com/itm/find.ASP?tab=find&amp;context=psrchDtlLink&amp;fasttrack=False&amp;searchstring=8982K33" TargetMode="External" /><Relationship Id="rId44" Type="http://schemas.openxmlformats.org/officeDocument/2006/relationships/hyperlink" Target="http://www.mcmaster.com/itm/find.ASP?tab=find&amp;context=psrchDtlLink&amp;fasttrack=False&amp;searchstring=8982K572" TargetMode="External" /><Relationship Id="rId45" Type="http://schemas.openxmlformats.org/officeDocument/2006/relationships/hyperlink" Target="javascript:TargetLink('TR992','tr','PT9924','89155K26');" TargetMode="External" /><Relationship Id="rId46" Type="http://schemas.openxmlformats.org/officeDocument/2006/relationships/hyperlink" Target="javascript:TargetLink('TR993','tr','PT9932','89155K34');" TargetMode="External" /><Relationship Id="rId47" Type="http://schemas.openxmlformats.org/officeDocument/2006/relationships/hyperlink" Target="javascript:TargetLink('TR2531','tr','PT25311','86895K13');" TargetMode="External"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A8" sqref="A8"/>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154</v>
      </c>
      <c r="B1" s="17"/>
    </row>
    <row r="2" spans="1:2" ht="20.25">
      <c r="A2" s="19"/>
      <c r="B2" s="20"/>
    </row>
    <row r="3" spans="1:5" s="30" customFormat="1" ht="18">
      <c r="A3" s="67" t="s">
        <v>169</v>
      </c>
      <c r="B3" s="371">
        <v>9418</v>
      </c>
      <c r="C3" s="9"/>
      <c r="E3" s="9"/>
    </row>
    <row r="4" spans="1:5" s="30" customFormat="1" ht="18">
      <c r="A4" s="67" t="s">
        <v>170</v>
      </c>
      <c r="B4" s="371">
        <v>2475</v>
      </c>
      <c r="C4" s="9"/>
      <c r="E4" s="9"/>
    </row>
    <row r="5" spans="1:5" s="30" customFormat="1" ht="18">
      <c r="A5" s="67" t="s">
        <v>171</v>
      </c>
      <c r="B5" s="21" t="s">
        <v>472</v>
      </c>
      <c r="C5" s="9"/>
      <c r="E5" s="9"/>
    </row>
    <row r="6" spans="1:5" s="30" customFormat="1" ht="18">
      <c r="A6" s="67" t="s">
        <v>172</v>
      </c>
      <c r="B6" s="21" t="s">
        <v>538</v>
      </c>
      <c r="C6" s="9"/>
      <c r="E6" s="9"/>
    </row>
    <row r="7" spans="1:5" s="30" customFormat="1" ht="15.75">
      <c r="A7" s="51" t="s">
        <v>569</v>
      </c>
      <c r="B7" s="21"/>
      <c r="C7" s="9"/>
      <c r="E7" s="9"/>
    </row>
    <row r="8" spans="1:2" ht="12.75">
      <c r="A8" s="19"/>
      <c r="B8" s="22"/>
    </row>
    <row r="9" spans="1:2" ht="12.75">
      <c r="A9" s="19" t="s">
        <v>7</v>
      </c>
      <c r="B9" s="22"/>
    </row>
    <row r="10" spans="1:6" ht="131.25" customHeight="1">
      <c r="A10" s="19"/>
      <c r="B10" s="40" t="s">
        <v>537</v>
      </c>
      <c r="C10" s="23"/>
      <c r="D10" s="23"/>
      <c r="E10" s="23"/>
      <c r="F10" s="23"/>
    </row>
    <row r="11" spans="1:2" ht="12.75">
      <c r="A11" s="19"/>
      <c r="B11" s="22"/>
    </row>
    <row r="12" spans="1:2" ht="12.75">
      <c r="A12" s="19" t="s">
        <v>17</v>
      </c>
      <c r="B12" s="22"/>
    </row>
    <row r="13" spans="1:2" ht="12.75">
      <c r="A13" s="19"/>
      <c r="B13" s="74" t="s">
        <v>391</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18</v>
      </c>
      <c r="B19" s="22"/>
    </row>
    <row r="20" spans="1:2" ht="12.75">
      <c r="A20" s="19"/>
      <c r="B20" s="24" t="s">
        <v>94</v>
      </c>
    </row>
    <row r="21" spans="1:2" ht="12.75">
      <c r="A21" s="19"/>
      <c r="B21" s="24" t="s">
        <v>93</v>
      </c>
    </row>
    <row r="22" spans="1:2" ht="12.75">
      <c r="A22" s="19"/>
      <c r="B22" s="25"/>
    </row>
    <row r="23" spans="1:2" ht="12.75">
      <c r="A23" s="19"/>
      <c r="B23" s="25"/>
    </row>
    <row r="24" spans="1:2" ht="12.75">
      <c r="A24" s="19"/>
      <c r="B24" s="24" t="s">
        <v>94</v>
      </c>
    </row>
    <row r="25" spans="1:2" ht="12.75">
      <c r="A25" s="19"/>
      <c r="B25" s="24" t="s">
        <v>294</v>
      </c>
    </row>
    <row r="26" spans="1:2" ht="12.75">
      <c r="A26" s="19"/>
      <c r="B26" s="25"/>
    </row>
    <row r="27" spans="1:2" ht="12.75">
      <c r="A27" s="19"/>
      <c r="B27" s="25"/>
    </row>
    <row r="28" spans="1:5" ht="12.75">
      <c r="A28" s="19"/>
      <c r="B28" s="24" t="s">
        <v>142</v>
      </c>
      <c r="E28" s="39" t="s">
        <v>16</v>
      </c>
    </row>
    <row r="29" spans="1:2" ht="12.75">
      <c r="A29" s="19"/>
      <c r="B29" s="24" t="s">
        <v>141</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HG97"/>
  <sheetViews>
    <sheetView zoomScale="125" zoomScaleNormal="125" zoomScalePageLayoutView="0" workbookViewId="0" topLeftCell="A7">
      <pane ySplit="4215" topLeftCell="A7" activePane="bottomLeft" state="split"/>
      <selection pane="topLeft" activeCell="AU7" sqref="AU1:AU16384"/>
      <selection pane="bottomLeft" activeCell="K46" sqref="K46"/>
    </sheetView>
  </sheetViews>
  <sheetFormatPr defaultColWidth="8.8515625" defaultRowHeight="12.75"/>
  <cols>
    <col min="1" max="1" width="7.00390625" style="75" customWidth="1"/>
    <col min="2" max="2" width="6.421875" style="75" customWidth="1"/>
    <col min="3" max="3" width="2.421875" style="75" customWidth="1"/>
    <col min="4" max="4" width="34.7109375" style="75" customWidth="1"/>
    <col min="5" max="5" width="10.8515625" style="75" customWidth="1"/>
    <col min="6" max="6" width="8.7109375" style="153" customWidth="1"/>
    <col min="7" max="10" width="4.8515625" style="154" customWidth="1"/>
    <col min="11" max="11" width="11.421875" style="154" customWidth="1"/>
    <col min="12" max="12" width="11.140625" style="5" hidden="1" customWidth="1"/>
    <col min="13" max="13" width="11.7109375" style="5" hidden="1" customWidth="1"/>
    <col min="14" max="18" width="0.85546875" style="5" customWidth="1"/>
    <col min="19" max="19" width="4.140625" style="75" customWidth="1"/>
    <col min="20" max="20" width="5.140625" style="159" bestFit="1" customWidth="1"/>
    <col min="21" max="22" width="5.7109375" style="159" bestFit="1" customWidth="1"/>
    <col min="23" max="24" width="4.00390625" style="159" customWidth="1"/>
    <col min="25" max="28" width="4.00390625" style="75" customWidth="1"/>
    <col min="29" max="29" width="3.7109375" style="75" customWidth="1"/>
    <col min="30" max="30" width="4.00390625" style="75" customWidth="1"/>
    <col min="31" max="31" width="7.8515625" style="75" customWidth="1"/>
    <col min="32" max="32" width="6.140625" style="75" customWidth="1"/>
    <col min="33" max="33" width="6.00390625" style="75" bestFit="1" customWidth="1"/>
    <col min="34" max="34" width="5.28125" style="75" customWidth="1"/>
    <col min="35" max="36" width="4.00390625" style="75" customWidth="1"/>
    <col min="37" max="37" width="6.140625" style="75" customWidth="1"/>
    <col min="38" max="38" width="4.00390625" style="75" customWidth="1"/>
    <col min="39" max="40" width="4.00390625" style="75" hidden="1" customWidth="1"/>
    <col min="41" max="41" width="6.140625" style="75" hidden="1" customWidth="1"/>
    <col min="42" max="44" width="6.28125" style="75" hidden="1" customWidth="1"/>
    <col min="45" max="45" width="6.8515625" style="234" hidden="1" customWidth="1"/>
    <col min="46" max="46" width="6.7109375" style="234" hidden="1" customWidth="1"/>
    <col min="47" max="47" width="6.7109375" style="234" customWidth="1"/>
    <col min="48" max="48" width="13.28125" style="0" customWidth="1"/>
    <col min="49" max="49" width="10.421875" style="0" customWidth="1"/>
    <col min="50" max="71" width="3.421875" style="0" hidden="1" customWidth="1"/>
    <col min="72" max="97" width="3.7109375" style="0" hidden="1" customWidth="1"/>
  </cols>
  <sheetData>
    <row r="1" spans="2:37" ht="18.75">
      <c r="B1" s="76" t="str">
        <f>+'Tab A Description'!A3</f>
        <v>Cost Center:</v>
      </c>
      <c r="C1" s="76"/>
      <c r="D1" s="76"/>
      <c r="E1" s="372">
        <v>9418</v>
      </c>
      <c r="F1" s="77"/>
      <c r="G1" s="78"/>
      <c r="H1" s="78"/>
      <c r="I1" s="78"/>
      <c r="J1" s="78"/>
      <c r="K1" s="78"/>
      <c r="L1" s="381"/>
      <c r="M1" s="381"/>
      <c r="N1" s="381"/>
      <c r="O1" s="381"/>
      <c r="P1" s="381"/>
      <c r="Q1" s="381"/>
      <c r="R1" s="381"/>
      <c r="S1" s="76"/>
      <c r="T1"/>
      <c r="U1"/>
      <c r="V1"/>
      <c r="W1"/>
      <c r="X1"/>
      <c r="Y1"/>
      <c r="Z1"/>
      <c r="AA1"/>
      <c r="AB1"/>
      <c r="AC1"/>
      <c r="AD1"/>
      <c r="AE1"/>
      <c r="AF1"/>
      <c r="AG1"/>
      <c r="AH1"/>
      <c r="AI1"/>
      <c r="AJ1"/>
      <c r="AK1"/>
    </row>
    <row r="2" spans="1:47" s="32" customFormat="1" ht="17.25" customHeight="1">
      <c r="A2" s="79"/>
      <c r="B2" s="76" t="str">
        <f>+'Tab A Description'!A4</f>
        <v>Job Number:</v>
      </c>
      <c r="C2" s="80"/>
      <c r="D2" s="80"/>
      <c r="E2" s="372">
        <f>+'Tab A Description'!B4</f>
        <v>2475</v>
      </c>
      <c r="F2" s="81"/>
      <c r="G2" s="82"/>
      <c r="H2" s="82"/>
      <c r="I2" s="82"/>
      <c r="J2" s="82"/>
      <c r="K2" s="82"/>
      <c r="L2" s="382"/>
      <c r="M2" s="382"/>
      <c r="N2" s="382"/>
      <c r="O2" s="382"/>
      <c r="P2" s="382"/>
      <c r="Q2" s="382"/>
      <c r="R2" s="382"/>
      <c r="S2" s="80"/>
      <c r="T2"/>
      <c r="U2"/>
      <c r="V2"/>
      <c r="W2"/>
      <c r="X2"/>
      <c r="Y2"/>
      <c r="Z2" s="232"/>
      <c r="AA2" s="232"/>
      <c r="AB2" s="232"/>
      <c r="AC2" s="232"/>
      <c r="AD2" s="232"/>
      <c r="AE2" s="232"/>
      <c r="AF2" s="232"/>
      <c r="AG2" s="232"/>
      <c r="AH2" s="232"/>
      <c r="AI2" s="232"/>
      <c r="AJ2" s="232"/>
      <c r="AK2" s="232"/>
      <c r="AL2" s="79"/>
      <c r="AM2" s="79"/>
      <c r="AN2" s="79"/>
      <c r="AO2" s="79"/>
      <c r="AP2" s="79"/>
      <c r="AQ2" s="79"/>
      <c r="AR2" s="79"/>
      <c r="AS2" s="235"/>
      <c r="AT2" s="235"/>
      <c r="AU2" s="235"/>
    </row>
    <row r="3" spans="1:47" s="32" customFormat="1" ht="17.25" customHeight="1">
      <c r="A3" s="79"/>
      <c r="B3" s="76" t="str">
        <f>+'Tab A Description'!A5</f>
        <v>Job Title: </v>
      </c>
      <c r="C3" s="80"/>
      <c r="D3" s="80"/>
      <c r="E3" s="372" t="str">
        <f>+'Tab A Description'!B5</f>
        <v>NBI-Controls &amp; Instrumentation</v>
      </c>
      <c r="F3" s="81"/>
      <c r="G3" s="82"/>
      <c r="H3" s="82"/>
      <c r="I3" s="82"/>
      <c r="J3" s="82"/>
      <c r="K3" s="82"/>
      <c r="L3" s="382"/>
      <c r="M3" s="382"/>
      <c r="N3" s="382"/>
      <c r="O3" s="382"/>
      <c r="P3" s="382"/>
      <c r="Q3" s="382"/>
      <c r="R3" s="382"/>
      <c r="S3" s="80"/>
      <c r="T3" s="160"/>
      <c r="U3" s="79"/>
      <c r="V3" s="160"/>
      <c r="W3" s="79"/>
      <c r="X3" s="79"/>
      <c r="Y3" s="79"/>
      <c r="Z3" s="79"/>
      <c r="AA3" s="79"/>
      <c r="AB3" s="79"/>
      <c r="AC3" s="79"/>
      <c r="AD3" s="79"/>
      <c r="AE3" s="79"/>
      <c r="AF3" s="79"/>
      <c r="AG3" s="79"/>
      <c r="AH3" s="79"/>
      <c r="AI3" s="79"/>
      <c r="AJ3" s="79"/>
      <c r="AK3" s="79"/>
      <c r="AL3" s="79"/>
      <c r="AM3" s="79"/>
      <c r="AN3" s="79"/>
      <c r="AO3" s="79"/>
      <c r="AP3" s="79"/>
      <c r="AQ3" s="79"/>
      <c r="AR3" s="79"/>
      <c r="AS3" s="235"/>
      <c r="AT3" s="235"/>
      <c r="AU3" s="235"/>
    </row>
    <row r="4" spans="1:47" s="32" customFormat="1" ht="17.25" customHeight="1" thickBot="1">
      <c r="A4" s="79"/>
      <c r="B4" s="76" t="str">
        <f>+'Tab A Description'!A6</f>
        <v>Job Manager: </v>
      </c>
      <c r="C4" s="80"/>
      <c r="D4" s="80"/>
      <c r="E4" s="372" t="str">
        <f>+'Tab A Description'!B6</f>
        <v>Mark Cropper</v>
      </c>
      <c r="F4" s="81"/>
      <c r="G4" s="82"/>
      <c r="H4" s="82"/>
      <c r="I4" s="82"/>
      <c r="J4" s="82"/>
      <c r="K4" s="82"/>
      <c r="L4" s="382"/>
      <c r="M4" s="382"/>
      <c r="N4" s="382"/>
      <c r="O4" s="382"/>
      <c r="P4" s="382"/>
      <c r="Q4" s="382"/>
      <c r="R4" s="382"/>
      <c r="S4" s="80"/>
      <c r="T4" s="160"/>
      <c r="U4" s="79"/>
      <c r="V4" s="160"/>
      <c r="W4" s="79"/>
      <c r="X4" s="79"/>
      <c r="Y4" s="79"/>
      <c r="Z4" s="79"/>
      <c r="AA4" s="79"/>
      <c r="AB4" s="79"/>
      <c r="AC4" s="79"/>
      <c r="AD4" s="79"/>
      <c r="AE4" s="79"/>
      <c r="AF4" s="79"/>
      <c r="AG4" s="79"/>
      <c r="AH4" s="79"/>
      <c r="AI4" s="79"/>
      <c r="AJ4" s="79"/>
      <c r="AK4" s="79"/>
      <c r="AL4" s="79"/>
      <c r="AM4" s="79"/>
      <c r="AN4" s="79"/>
      <c r="AO4" s="79"/>
      <c r="AP4" s="79"/>
      <c r="AQ4" s="79"/>
      <c r="AR4" s="79"/>
      <c r="AS4" s="235"/>
      <c r="AT4" s="235"/>
      <c r="AU4" s="235"/>
    </row>
    <row r="5" spans="2:48" ht="17.25" customHeight="1" thickBot="1">
      <c r="B5" s="83"/>
      <c r="C5" s="84"/>
      <c r="D5" s="84"/>
      <c r="E5" s="84"/>
      <c r="F5" s="85"/>
      <c r="G5" s="274"/>
      <c r="H5" s="274"/>
      <c r="I5" s="274"/>
      <c r="J5" s="274"/>
      <c r="K5" s="274"/>
      <c r="L5" s="383"/>
      <c r="M5" s="383"/>
      <c r="N5" s="221"/>
      <c r="O5" s="221"/>
      <c r="P5" s="221"/>
      <c r="Q5" s="221"/>
      <c r="R5" s="221"/>
      <c r="S5" s="84"/>
      <c r="T5" s="161" t="s">
        <v>54</v>
      </c>
      <c r="U5" s="162"/>
      <c r="V5" s="162"/>
      <c r="W5" s="162"/>
      <c r="X5" s="162"/>
      <c r="Y5" s="163"/>
      <c r="Z5" s="163"/>
      <c r="AA5" s="163"/>
      <c r="AB5" s="163"/>
      <c r="AC5" s="163"/>
      <c r="AD5" s="163"/>
      <c r="AE5" s="163"/>
      <c r="AF5" s="163"/>
      <c r="AG5" s="163"/>
      <c r="AH5" s="163"/>
      <c r="AI5" s="163"/>
      <c r="AJ5" s="163"/>
      <c r="AK5" s="163"/>
      <c r="AL5" s="163"/>
      <c r="AM5" s="163"/>
      <c r="AN5" s="163"/>
      <c r="AO5" s="163"/>
      <c r="AP5" s="163"/>
      <c r="AQ5" s="164"/>
      <c r="AR5" s="163"/>
      <c r="AS5" s="275"/>
      <c r="AT5" s="276"/>
      <c r="AU5" s="207"/>
      <c r="AV5" s="8"/>
    </row>
    <row r="6" spans="1:97" s="31" customFormat="1" ht="22.5" customHeight="1" thickBot="1">
      <c r="A6" s="86"/>
      <c r="B6" s="87"/>
      <c r="C6" s="87"/>
      <c r="D6" s="87"/>
      <c r="E6" s="88"/>
      <c r="F6" s="89" t="s">
        <v>178</v>
      </c>
      <c r="G6" s="90"/>
      <c r="H6" s="90"/>
      <c r="I6" s="90"/>
      <c r="J6" s="90"/>
      <c r="K6" s="90"/>
      <c r="L6" s="384"/>
      <c r="M6" s="385"/>
      <c r="N6" s="222"/>
      <c r="O6" s="222"/>
      <c r="P6" s="222"/>
      <c r="Q6" s="222"/>
      <c r="R6" s="222"/>
      <c r="S6" s="165"/>
      <c r="T6" s="267" t="s">
        <v>173</v>
      </c>
      <c r="U6" s="268"/>
      <c r="V6" s="268"/>
      <c r="W6" s="268"/>
      <c r="X6" s="269"/>
      <c r="Y6" s="166" t="s">
        <v>96</v>
      </c>
      <c r="Z6" s="167"/>
      <c r="AA6" s="167"/>
      <c r="AB6" s="167"/>
      <c r="AC6" s="167"/>
      <c r="AD6" s="167"/>
      <c r="AE6" s="167"/>
      <c r="AF6" s="167"/>
      <c r="AG6" s="167"/>
      <c r="AH6" s="167"/>
      <c r="AI6" s="167"/>
      <c r="AJ6" s="167"/>
      <c r="AK6" s="167"/>
      <c r="AL6" s="167"/>
      <c r="AM6" s="168"/>
      <c r="AN6" s="168"/>
      <c r="AO6" s="167"/>
      <c r="AP6" s="167"/>
      <c r="AQ6" s="168"/>
      <c r="AR6" s="168"/>
      <c r="AS6" s="272" t="s">
        <v>252</v>
      </c>
      <c r="AT6" s="273" t="s">
        <v>252</v>
      </c>
      <c r="AU6" s="452"/>
      <c r="AX6" s="255" t="s">
        <v>155</v>
      </c>
      <c r="AY6" s="256"/>
      <c r="AZ6" s="256"/>
      <c r="BA6" s="256"/>
      <c r="BB6" s="256"/>
      <c r="BC6" s="256"/>
      <c r="BD6" s="256"/>
      <c r="BE6" s="256"/>
      <c r="BF6" s="256"/>
      <c r="BG6" s="256"/>
      <c r="BH6" s="256"/>
      <c r="BI6" s="257"/>
      <c r="BJ6" s="251" t="s">
        <v>156</v>
      </c>
      <c r="BK6" s="252"/>
      <c r="BL6" s="253"/>
      <c r="BM6" s="253"/>
      <c r="BN6" s="253"/>
      <c r="BO6" s="253"/>
      <c r="BP6" s="253"/>
      <c r="BQ6" s="253"/>
      <c r="BR6" s="253"/>
      <c r="BS6" s="253"/>
      <c r="BT6" s="253"/>
      <c r="BU6" s="254"/>
      <c r="BV6" s="255" t="s">
        <v>248</v>
      </c>
      <c r="BW6" s="256"/>
      <c r="BX6" s="258"/>
      <c r="BY6" s="258"/>
      <c r="BZ6" s="258"/>
      <c r="CA6" s="258"/>
      <c r="CB6" s="258"/>
      <c r="CC6" s="258"/>
      <c r="CD6" s="258"/>
      <c r="CE6" s="258"/>
      <c r="CF6" s="258"/>
      <c r="CG6" s="259"/>
      <c r="CH6" s="251" t="s">
        <v>249</v>
      </c>
      <c r="CI6" s="252"/>
      <c r="CJ6" s="253"/>
      <c r="CK6" s="253"/>
      <c r="CL6" s="253"/>
      <c r="CM6" s="253"/>
      <c r="CN6" s="253"/>
      <c r="CO6" s="253"/>
      <c r="CP6" s="253"/>
      <c r="CQ6" s="253"/>
      <c r="CR6" s="253"/>
      <c r="CS6" s="254"/>
    </row>
    <row r="7" spans="1:47" s="31" customFormat="1" ht="25.5" customHeight="1" thickBot="1">
      <c r="A7" s="91"/>
      <c r="B7" s="92" t="s">
        <v>55</v>
      </c>
      <c r="C7" s="92"/>
      <c r="D7" s="92"/>
      <c r="E7" s="93"/>
      <c r="F7" s="94" t="s">
        <v>48</v>
      </c>
      <c r="G7" s="95"/>
      <c r="H7" s="96"/>
      <c r="I7" s="96"/>
      <c r="J7" s="96"/>
      <c r="K7" s="97"/>
      <c r="L7" s="386" t="s">
        <v>223</v>
      </c>
      <c r="M7" s="387"/>
      <c r="N7" s="223"/>
      <c r="O7" s="223"/>
      <c r="P7" s="223"/>
      <c r="Q7" s="223"/>
      <c r="R7" s="223"/>
      <c r="S7" s="169"/>
      <c r="T7" s="170">
        <v>1.308</v>
      </c>
      <c r="U7" s="171">
        <v>1000</v>
      </c>
      <c r="V7" s="171">
        <v>1716</v>
      </c>
      <c r="W7" s="171">
        <v>1716</v>
      </c>
      <c r="X7" s="172">
        <v>1716</v>
      </c>
      <c r="Y7" s="173">
        <v>168.7</v>
      </c>
      <c r="Z7" s="174">
        <v>168.7</v>
      </c>
      <c r="AA7" s="174">
        <v>156.5</v>
      </c>
      <c r="AB7" s="174"/>
      <c r="AC7" s="174">
        <v>128.59</v>
      </c>
      <c r="AD7" s="174">
        <v>108.44</v>
      </c>
      <c r="AE7" s="174">
        <v>78.33</v>
      </c>
      <c r="AF7" s="174">
        <v>78.33</v>
      </c>
      <c r="AG7" s="174">
        <v>78.33</v>
      </c>
      <c r="AH7" s="174">
        <v>180.79</v>
      </c>
      <c r="AI7" s="174"/>
      <c r="AJ7" s="174"/>
      <c r="AK7" s="174"/>
      <c r="AL7" s="174"/>
      <c r="AM7" s="174">
        <v>116.7</v>
      </c>
      <c r="AN7" s="174">
        <v>116.7</v>
      </c>
      <c r="AO7" s="175"/>
      <c r="AP7" s="175"/>
      <c r="AQ7" s="175"/>
      <c r="AR7" s="175"/>
      <c r="AS7" s="270"/>
      <c r="AT7" s="271"/>
      <c r="AU7" s="453"/>
    </row>
    <row r="8" spans="1:97" s="33" customFormat="1" ht="97.5" customHeight="1" thickBot="1">
      <c r="A8" s="98" t="s">
        <v>220</v>
      </c>
      <c r="B8" s="99" t="s">
        <v>53</v>
      </c>
      <c r="C8" s="100"/>
      <c r="D8" s="99"/>
      <c r="E8" s="99" t="s">
        <v>49</v>
      </c>
      <c r="F8" s="101" t="s">
        <v>50</v>
      </c>
      <c r="G8" s="102" t="s">
        <v>47</v>
      </c>
      <c r="H8" s="103"/>
      <c r="I8" s="103"/>
      <c r="J8" s="103"/>
      <c r="K8" s="104" t="s">
        <v>222</v>
      </c>
      <c r="L8" s="388" t="s">
        <v>179</v>
      </c>
      <c r="M8" s="388" t="s">
        <v>180</v>
      </c>
      <c r="N8" s="224"/>
      <c r="O8" s="224"/>
      <c r="P8" s="224"/>
      <c r="Q8" s="224"/>
      <c r="R8" s="224"/>
      <c r="S8" s="176" t="s">
        <v>51</v>
      </c>
      <c r="T8" s="177" t="s">
        <v>176</v>
      </c>
      <c r="U8" s="178" t="s">
        <v>177</v>
      </c>
      <c r="V8" s="178" t="s">
        <v>471</v>
      </c>
      <c r="W8" s="178" t="s">
        <v>174</v>
      </c>
      <c r="X8" s="179" t="s">
        <v>175</v>
      </c>
      <c r="Y8" s="180" t="s">
        <v>181</v>
      </c>
      <c r="Z8" s="181" t="s">
        <v>247</v>
      </c>
      <c r="AA8" s="181" t="s">
        <v>41</v>
      </c>
      <c r="AB8" s="181" t="s">
        <v>95</v>
      </c>
      <c r="AC8" s="181" t="s">
        <v>255</v>
      </c>
      <c r="AD8" s="181" t="s">
        <v>42</v>
      </c>
      <c r="AE8" s="181" t="s">
        <v>97</v>
      </c>
      <c r="AF8" s="181" t="s">
        <v>98</v>
      </c>
      <c r="AG8" s="181" t="s">
        <v>99</v>
      </c>
      <c r="AH8" s="181" t="s">
        <v>43</v>
      </c>
      <c r="AI8" s="181" t="s">
        <v>246</v>
      </c>
      <c r="AJ8" s="181" t="s">
        <v>100</v>
      </c>
      <c r="AK8" s="181" t="s">
        <v>101</v>
      </c>
      <c r="AL8" s="181" t="s">
        <v>293</v>
      </c>
      <c r="AM8" s="182" t="s">
        <v>474</v>
      </c>
      <c r="AN8" s="182" t="s">
        <v>102</v>
      </c>
      <c r="AO8" s="181" t="s">
        <v>44</v>
      </c>
      <c r="AP8" s="181"/>
      <c r="AQ8" s="182"/>
      <c r="AR8" s="233"/>
      <c r="AS8" s="260" t="s">
        <v>250</v>
      </c>
      <c r="AT8" s="262" t="s">
        <v>251</v>
      </c>
      <c r="AU8" s="454" t="s">
        <v>29</v>
      </c>
      <c r="AV8" s="54" t="s">
        <v>104</v>
      </c>
      <c r="AW8" s="52" t="s">
        <v>103</v>
      </c>
      <c r="AX8" s="245">
        <v>39722</v>
      </c>
      <c r="AY8" s="245">
        <v>39753</v>
      </c>
      <c r="AZ8" s="245">
        <v>39783</v>
      </c>
      <c r="BA8" s="245">
        <v>39814</v>
      </c>
      <c r="BB8" s="245">
        <v>39845</v>
      </c>
      <c r="BC8" s="245">
        <v>39873</v>
      </c>
      <c r="BD8" s="245">
        <v>39904</v>
      </c>
      <c r="BE8" s="245">
        <v>39934</v>
      </c>
      <c r="BF8" s="245">
        <v>39965</v>
      </c>
      <c r="BG8" s="245">
        <v>39995</v>
      </c>
      <c r="BH8" s="245">
        <v>40026</v>
      </c>
      <c r="BI8" s="245">
        <v>40057</v>
      </c>
      <c r="BJ8" s="248">
        <v>40087</v>
      </c>
      <c r="BK8" s="248">
        <v>40118</v>
      </c>
      <c r="BL8" s="248">
        <v>40148</v>
      </c>
      <c r="BM8" s="248">
        <v>40179</v>
      </c>
      <c r="BN8" s="248">
        <v>40210</v>
      </c>
      <c r="BO8" s="248">
        <v>40238</v>
      </c>
      <c r="BP8" s="248">
        <v>40269</v>
      </c>
      <c r="BQ8" s="248">
        <v>40299</v>
      </c>
      <c r="BR8" s="248">
        <v>40330</v>
      </c>
      <c r="BS8" s="248">
        <v>40360</v>
      </c>
      <c r="BT8" s="248">
        <v>40391</v>
      </c>
      <c r="BU8" s="248">
        <v>40422</v>
      </c>
      <c r="BV8" s="245">
        <v>40452</v>
      </c>
      <c r="BW8" s="245">
        <v>40483</v>
      </c>
      <c r="BX8" s="245">
        <v>40513</v>
      </c>
      <c r="BY8" s="245">
        <v>40544</v>
      </c>
      <c r="BZ8" s="245">
        <v>40575</v>
      </c>
      <c r="CA8" s="245">
        <v>40603</v>
      </c>
      <c r="CB8" s="245">
        <v>40634</v>
      </c>
      <c r="CC8" s="245">
        <v>40664</v>
      </c>
      <c r="CD8" s="245">
        <v>40695</v>
      </c>
      <c r="CE8" s="245">
        <v>40725</v>
      </c>
      <c r="CF8" s="245">
        <v>40756</v>
      </c>
      <c r="CG8" s="245">
        <v>40787</v>
      </c>
      <c r="CH8" s="248">
        <v>40817</v>
      </c>
      <c r="CI8" s="248">
        <v>40848</v>
      </c>
      <c r="CJ8" s="248">
        <v>40878</v>
      </c>
      <c r="CK8" s="248">
        <v>40909</v>
      </c>
      <c r="CL8" s="248">
        <v>40940</v>
      </c>
      <c r="CM8" s="248">
        <v>40969</v>
      </c>
      <c r="CN8" s="248">
        <v>41000</v>
      </c>
      <c r="CO8" s="248">
        <v>41030</v>
      </c>
      <c r="CP8" s="248">
        <v>41061</v>
      </c>
      <c r="CQ8" s="248">
        <v>41091</v>
      </c>
      <c r="CR8" s="248">
        <v>41122</v>
      </c>
      <c r="CS8" s="248">
        <v>41153</v>
      </c>
    </row>
    <row r="9" spans="1:215" s="34" customFormat="1" ht="34.5" customHeight="1" thickBot="1">
      <c r="A9" s="105" t="s">
        <v>221</v>
      </c>
      <c r="B9" s="106" t="s">
        <v>52</v>
      </c>
      <c r="C9" s="105"/>
      <c r="D9" s="107"/>
      <c r="E9" s="107"/>
      <c r="F9" s="108"/>
      <c r="G9" s="109"/>
      <c r="H9" s="109"/>
      <c r="I9" s="109"/>
      <c r="J9" s="109"/>
      <c r="K9" s="109"/>
      <c r="L9" s="389"/>
      <c r="M9" s="390"/>
      <c r="N9" s="69"/>
      <c r="O9" s="69"/>
      <c r="P9" s="69"/>
      <c r="Q9" s="69"/>
      <c r="R9" s="69"/>
      <c r="S9" s="183"/>
      <c r="T9" s="230">
        <v>1.226</v>
      </c>
      <c r="U9" s="230">
        <v>1.226</v>
      </c>
      <c r="V9" s="230">
        <v>1.23</v>
      </c>
      <c r="W9" s="230">
        <v>1.232</v>
      </c>
      <c r="X9" s="230">
        <v>1.892</v>
      </c>
      <c r="Y9" s="231">
        <v>188.6</v>
      </c>
      <c r="Z9" s="231">
        <v>124.9</v>
      </c>
      <c r="AA9" s="231">
        <v>139.7</v>
      </c>
      <c r="AB9" s="231">
        <v>101.3</v>
      </c>
      <c r="AC9" s="231">
        <v>74.4</v>
      </c>
      <c r="AD9" s="231">
        <v>173.4</v>
      </c>
      <c r="AE9" s="231">
        <v>151</v>
      </c>
      <c r="AF9" s="231">
        <v>119</v>
      </c>
      <c r="AG9" s="231">
        <v>84.4</v>
      </c>
      <c r="AH9" s="231">
        <v>159.9</v>
      </c>
      <c r="AI9" s="231">
        <v>150.9</v>
      </c>
      <c r="AJ9" s="231">
        <v>119.2</v>
      </c>
      <c r="AK9" s="231">
        <v>90.3</v>
      </c>
      <c r="AL9" s="231">
        <v>142.83</v>
      </c>
      <c r="AM9" s="231">
        <v>177</v>
      </c>
      <c r="AN9" s="231">
        <v>208.3</v>
      </c>
      <c r="AO9" s="231">
        <v>150.77</v>
      </c>
      <c r="AP9" s="184">
        <v>1</v>
      </c>
      <c r="AQ9" s="184">
        <v>1</v>
      </c>
      <c r="AR9" s="184">
        <v>1</v>
      </c>
      <c r="AS9" s="261"/>
      <c r="AT9" s="263"/>
      <c r="AU9" s="453"/>
      <c r="AX9" s="246"/>
      <c r="AY9" s="246"/>
      <c r="AZ9" s="246"/>
      <c r="BA9" s="246"/>
      <c r="BB9" s="246"/>
      <c r="BC9" s="246"/>
      <c r="BD9" s="246"/>
      <c r="BE9" s="246"/>
      <c r="BF9" s="246"/>
      <c r="BG9" s="246"/>
      <c r="BH9" s="68"/>
      <c r="BI9" s="68"/>
      <c r="BJ9" s="249"/>
      <c r="BK9" s="249"/>
      <c r="BL9" s="249"/>
      <c r="BM9" s="249"/>
      <c r="BN9" s="249"/>
      <c r="BO9" s="249"/>
      <c r="BP9" s="249"/>
      <c r="BQ9" s="249"/>
      <c r="BR9" s="249"/>
      <c r="BS9" s="249"/>
      <c r="BT9" s="249"/>
      <c r="BU9" s="249"/>
      <c r="BV9" s="68"/>
      <c r="BW9" s="68"/>
      <c r="BX9" s="68"/>
      <c r="BY9" s="68"/>
      <c r="BZ9" s="68"/>
      <c r="CA9" s="68"/>
      <c r="CB9" s="68"/>
      <c r="CC9" s="68"/>
      <c r="CD9" s="68"/>
      <c r="CE9" s="68"/>
      <c r="CF9" s="68"/>
      <c r="CG9" s="68"/>
      <c r="CH9" s="249"/>
      <c r="CI9" s="249"/>
      <c r="CJ9" s="249"/>
      <c r="CK9" s="249"/>
      <c r="CL9" s="249"/>
      <c r="CM9" s="249"/>
      <c r="CN9" s="249"/>
      <c r="CO9" s="249"/>
      <c r="CP9" s="249"/>
      <c r="CQ9" s="249"/>
      <c r="CR9" s="249"/>
      <c r="CS9" s="24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row>
    <row r="10" spans="1:97" s="61" customFormat="1" ht="14.25" customHeight="1">
      <c r="A10" s="110">
        <v>1</v>
      </c>
      <c r="B10" s="111"/>
      <c r="C10" s="116" t="s">
        <v>530</v>
      </c>
      <c r="D10" s="111"/>
      <c r="E10" s="111"/>
      <c r="F10" s="113"/>
      <c r="G10" s="114"/>
      <c r="H10" s="114"/>
      <c r="I10" s="114"/>
      <c r="J10" s="114"/>
      <c r="K10" s="115"/>
      <c r="L10" s="391">
        <f aca="true" t="shared" si="0" ref="L10:L17">IF(F10="","",MAX(N10:R10))</f>
      </c>
      <c r="M10" s="392">
        <f aca="true" t="shared" si="1" ref="M10:M17">IF(F10="","",+L10+(F10*7/5))</f>
      </c>
      <c r="N10" s="70">
        <f aca="true" t="shared" si="2" ref="N10:N21">IF(K10="",(DATEVALUE("10/1/2007")),K10)</f>
        <v>39356</v>
      </c>
      <c r="O10" s="71">
        <f aca="true" t="shared" si="3" ref="O10:R17">IF(G10="",(DATEVALUE("10/1/2007")),VLOOKUP(G10,$A$10:$M$67,13))</f>
        <v>39356</v>
      </c>
      <c r="P10" s="71">
        <f t="shared" si="3"/>
        <v>39356</v>
      </c>
      <c r="Q10" s="71">
        <f t="shared" si="3"/>
        <v>39356</v>
      </c>
      <c r="R10" s="71">
        <f t="shared" si="3"/>
        <v>39356</v>
      </c>
      <c r="S10" s="111"/>
      <c r="T10" s="185"/>
      <c r="U10" s="185"/>
      <c r="V10" s="185"/>
      <c r="W10" s="185"/>
      <c r="X10" s="186"/>
      <c r="Y10" s="187"/>
      <c r="Z10" s="187"/>
      <c r="AA10" s="187"/>
      <c r="AB10" s="187"/>
      <c r="AC10" s="187"/>
      <c r="AD10" s="187"/>
      <c r="AE10" s="187"/>
      <c r="AF10" s="187"/>
      <c r="AG10" s="187"/>
      <c r="AH10" s="187"/>
      <c r="AI10" s="187"/>
      <c r="AJ10" s="187"/>
      <c r="AK10" s="187"/>
      <c r="AL10" s="187"/>
      <c r="AM10" s="187"/>
      <c r="AN10" s="187"/>
      <c r="AO10" s="187"/>
      <c r="AP10" s="187"/>
      <c r="AQ10" s="187"/>
      <c r="AR10" s="187"/>
      <c r="AS10" s="264"/>
      <c r="AT10" s="265"/>
      <c r="AU10" s="265"/>
      <c r="AV10" s="62"/>
      <c r="AX10" s="247"/>
      <c r="AY10" s="247"/>
      <c r="AZ10" s="247"/>
      <c r="BA10" s="247"/>
      <c r="BB10" s="247"/>
      <c r="BC10" s="247"/>
      <c r="BD10" s="247"/>
      <c r="BE10" s="247"/>
      <c r="BF10" s="247"/>
      <c r="BG10" s="247"/>
      <c r="BH10" s="247"/>
      <c r="BI10" s="247"/>
      <c r="BJ10" s="250"/>
      <c r="BK10" s="250"/>
      <c r="BL10" s="250"/>
      <c r="BM10" s="250"/>
      <c r="BN10" s="250"/>
      <c r="BO10" s="250"/>
      <c r="BP10" s="250"/>
      <c r="BQ10" s="250"/>
      <c r="BR10" s="250"/>
      <c r="BS10" s="250"/>
      <c r="BT10" s="250"/>
      <c r="BU10" s="250"/>
      <c r="BV10" s="247"/>
      <c r="BW10" s="247"/>
      <c r="BX10" s="247"/>
      <c r="BY10" s="247"/>
      <c r="BZ10" s="247"/>
      <c r="CA10" s="247"/>
      <c r="CB10" s="247"/>
      <c r="CC10" s="247"/>
      <c r="CD10" s="247"/>
      <c r="CE10" s="247"/>
      <c r="CF10" s="247"/>
      <c r="CG10" s="247"/>
      <c r="CH10" s="250"/>
      <c r="CI10" s="250"/>
      <c r="CJ10" s="250"/>
      <c r="CK10" s="250"/>
      <c r="CL10" s="250"/>
      <c r="CM10" s="250"/>
      <c r="CN10" s="250"/>
      <c r="CO10" s="250"/>
      <c r="CP10" s="250"/>
      <c r="CQ10" s="250"/>
      <c r="CR10" s="250"/>
      <c r="CS10" s="250"/>
    </row>
    <row r="11" spans="1:97" s="61" customFormat="1" ht="14.25" customHeight="1">
      <c r="A11" s="110">
        <v>2</v>
      </c>
      <c r="B11" s="112"/>
      <c r="C11" s="111" t="s">
        <v>531</v>
      </c>
      <c r="D11" s="111"/>
      <c r="E11" s="111"/>
      <c r="F11" s="113">
        <v>15</v>
      </c>
      <c r="G11" s="114"/>
      <c r="H11" s="114"/>
      <c r="I11" s="114"/>
      <c r="J11" s="114"/>
      <c r="K11" s="115">
        <v>40182</v>
      </c>
      <c r="L11" s="391">
        <f t="shared" si="0"/>
        <v>40182</v>
      </c>
      <c r="M11" s="392">
        <f t="shared" si="1"/>
        <v>40203</v>
      </c>
      <c r="N11" s="70">
        <f t="shared" si="2"/>
        <v>40182</v>
      </c>
      <c r="O11" s="71">
        <f t="shared" si="3"/>
        <v>39356</v>
      </c>
      <c r="P11" s="71">
        <f t="shared" si="3"/>
        <v>39356</v>
      </c>
      <c r="Q11" s="71">
        <f t="shared" si="3"/>
        <v>39356</v>
      </c>
      <c r="R11" s="71">
        <f t="shared" si="3"/>
        <v>39356</v>
      </c>
      <c r="S11" s="111"/>
      <c r="T11" s="185"/>
      <c r="U11" s="185"/>
      <c r="V11" s="185"/>
      <c r="W11" s="185"/>
      <c r="X11" s="186"/>
      <c r="Y11" s="187"/>
      <c r="Z11" s="187"/>
      <c r="AA11" s="187"/>
      <c r="AB11" s="187"/>
      <c r="AC11" s="187"/>
      <c r="AD11" s="187"/>
      <c r="AE11" s="187">
        <v>120</v>
      </c>
      <c r="AF11" s="187"/>
      <c r="AG11" s="187"/>
      <c r="AH11" s="187"/>
      <c r="AI11" s="187"/>
      <c r="AJ11" s="187"/>
      <c r="AK11" s="187"/>
      <c r="AL11" s="187"/>
      <c r="AM11" s="187"/>
      <c r="AN11" s="187"/>
      <c r="AO11" s="187"/>
      <c r="AP11" s="187"/>
      <c r="AQ11" s="187"/>
      <c r="AR11"/>
      <c r="AS11" s="264"/>
      <c r="AT11" s="265"/>
      <c r="AU11" s="265">
        <v>0.1</v>
      </c>
      <c r="AV11" s="62" t="s">
        <v>309</v>
      </c>
      <c r="AW11" s="61" t="s">
        <v>458</v>
      </c>
      <c r="AX11" s="247"/>
      <c r="AY11" s="247"/>
      <c r="AZ11" s="247"/>
      <c r="BA11" s="247"/>
      <c r="BB11" s="247"/>
      <c r="BC11" s="247"/>
      <c r="BD11" s="247"/>
      <c r="BE11" s="247"/>
      <c r="BF11" s="247"/>
      <c r="BG11" s="247"/>
      <c r="BH11" s="247"/>
      <c r="BI11" s="247"/>
      <c r="BJ11" s="250"/>
      <c r="BK11" s="250"/>
      <c r="BL11" s="250"/>
      <c r="BM11" s="250"/>
      <c r="BN11" s="250"/>
      <c r="BO11" s="250"/>
      <c r="BP11" s="250"/>
      <c r="BQ11" s="250"/>
      <c r="BR11" s="250"/>
      <c r="BS11" s="250"/>
      <c r="BT11" s="250"/>
      <c r="BU11" s="250"/>
      <c r="BV11" s="247"/>
      <c r="BW11" s="247"/>
      <c r="BX11" s="247"/>
      <c r="BY11" s="247"/>
      <c r="BZ11" s="247"/>
      <c r="CA11" s="247"/>
      <c r="CB11" s="247"/>
      <c r="CC11" s="247"/>
      <c r="CD11" s="247"/>
      <c r="CE11" s="247"/>
      <c r="CF11" s="247"/>
      <c r="CG11" s="247"/>
      <c r="CH11" s="250"/>
      <c r="CI11" s="250"/>
      <c r="CJ11" s="250"/>
      <c r="CK11" s="250"/>
      <c r="CL11" s="250"/>
      <c r="CM11" s="250"/>
      <c r="CN11" s="250"/>
      <c r="CO11" s="250"/>
      <c r="CP11" s="250"/>
      <c r="CQ11" s="250"/>
      <c r="CR11" s="250"/>
      <c r="CS11" s="250"/>
    </row>
    <row r="12" spans="1:97" s="61" customFormat="1" ht="15">
      <c r="A12" s="110">
        <v>3</v>
      </c>
      <c r="B12" s="111"/>
      <c r="C12" s="111" t="s">
        <v>532</v>
      </c>
      <c r="D12" s="111"/>
      <c r="E12" s="111"/>
      <c r="F12" s="113">
        <v>5</v>
      </c>
      <c r="G12" s="114"/>
      <c r="H12" s="114"/>
      <c r="I12" s="114"/>
      <c r="J12" s="114"/>
      <c r="K12" s="115"/>
      <c r="L12" s="391">
        <f t="shared" si="0"/>
        <v>39356</v>
      </c>
      <c r="M12" s="392">
        <f t="shared" si="1"/>
        <v>39363</v>
      </c>
      <c r="N12" s="70">
        <f t="shared" si="2"/>
        <v>39356</v>
      </c>
      <c r="O12" s="71">
        <f t="shared" si="3"/>
        <v>39356</v>
      </c>
      <c r="P12" s="71">
        <f t="shared" si="3"/>
        <v>39356</v>
      </c>
      <c r="Q12" s="71">
        <f t="shared" si="3"/>
        <v>39356</v>
      </c>
      <c r="R12" s="71">
        <f t="shared" si="3"/>
        <v>39356</v>
      </c>
      <c r="S12" s="188"/>
      <c r="T12" s="185"/>
      <c r="U12" s="185"/>
      <c r="V12" s="185"/>
      <c r="W12" s="185"/>
      <c r="X12" s="186"/>
      <c r="Y12" s="187"/>
      <c r="Z12" s="187"/>
      <c r="AA12" s="187"/>
      <c r="AB12" s="187"/>
      <c r="AC12" s="187"/>
      <c r="AD12" s="187"/>
      <c r="AE12" s="187">
        <v>40</v>
      </c>
      <c r="AF12" s="187"/>
      <c r="AG12" s="187"/>
      <c r="AH12" s="187"/>
      <c r="AI12" s="187"/>
      <c r="AJ12" s="187"/>
      <c r="AK12" s="187"/>
      <c r="AL12" s="187"/>
      <c r="AM12" s="187"/>
      <c r="AN12" s="187"/>
      <c r="AO12" s="187"/>
      <c r="AP12" s="187"/>
      <c r="AQ12" s="187"/>
      <c r="AR12"/>
      <c r="AS12" s="264"/>
      <c r="AT12" s="265"/>
      <c r="AU12" s="265">
        <v>0.1</v>
      </c>
      <c r="AV12" s="63" t="s">
        <v>309</v>
      </c>
      <c r="AW12" s="458" t="s">
        <v>458</v>
      </c>
      <c r="AX12" s="458"/>
      <c r="AY12" s="458"/>
      <c r="AZ12" s="247"/>
      <c r="BA12" s="247"/>
      <c r="BB12" s="247"/>
      <c r="BC12" s="247"/>
      <c r="BD12" s="247"/>
      <c r="BE12" s="247"/>
      <c r="BF12" s="247"/>
      <c r="BG12" s="247"/>
      <c r="BH12" s="247"/>
      <c r="BI12" s="247"/>
      <c r="BJ12" s="250"/>
      <c r="BK12" s="250"/>
      <c r="BL12" s="250"/>
      <c r="BM12" s="250"/>
      <c r="BN12" s="250"/>
      <c r="BO12" s="250"/>
      <c r="BP12" s="250"/>
      <c r="BQ12" s="250"/>
      <c r="BR12" s="250"/>
      <c r="BS12" s="250"/>
      <c r="BT12" s="250"/>
      <c r="BU12" s="250"/>
      <c r="BV12" s="247"/>
      <c r="BW12" s="247"/>
      <c r="BX12" s="247"/>
      <c r="BY12" s="247"/>
      <c r="BZ12" s="247"/>
      <c r="CA12" s="247"/>
      <c r="CB12" s="247"/>
      <c r="CC12" s="247"/>
      <c r="CD12" s="247"/>
      <c r="CE12" s="247"/>
      <c r="CF12" s="247"/>
      <c r="CG12" s="247"/>
      <c r="CH12" s="250"/>
      <c r="CI12" s="250"/>
      <c r="CJ12" s="250"/>
      <c r="CK12" s="250"/>
      <c r="CL12" s="250"/>
      <c r="CM12" s="250"/>
      <c r="CN12" s="250"/>
      <c r="CO12" s="250"/>
      <c r="CP12" s="250"/>
      <c r="CQ12" s="250"/>
      <c r="CR12" s="250"/>
      <c r="CS12" s="250"/>
    </row>
    <row r="13" spans="1:97" s="61" customFormat="1" ht="15">
      <c r="A13" s="110">
        <v>4</v>
      </c>
      <c r="B13" s="116"/>
      <c r="C13" s="111" t="s">
        <v>533</v>
      </c>
      <c r="D13" s="111"/>
      <c r="E13" s="111"/>
      <c r="F13" s="113">
        <v>10</v>
      </c>
      <c r="G13" s="114" t="s">
        <v>16</v>
      </c>
      <c r="H13" s="114"/>
      <c r="I13" s="114"/>
      <c r="J13" s="114"/>
      <c r="K13" s="115"/>
      <c r="L13" s="391" t="e">
        <f t="shared" si="0"/>
        <v>#N/A</v>
      </c>
      <c r="M13" s="392" t="e">
        <f t="shared" si="1"/>
        <v>#N/A</v>
      </c>
      <c r="N13" s="70">
        <f t="shared" si="2"/>
        <v>39356</v>
      </c>
      <c r="O13" s="71" t="e">
        <f t="shared" si="3"/>
        <v>#N/A</v>
      </c>
      <c r="P13" s="71">
        <f t="shared" si="3"/>
        <v>39356</v>
      </c>
      <c r="Q13" s="71">
        <f t="shared" si="3"/>
        <v>39356</v>
      </c>
      <c r="R13" s="71">
        <f t="shared" si="3"/>
        <v>39356</v>
      </c>
      <c r="S13" s="188"/>
      <c r="T13" s="185"/>
      <c r="U13" s="185"/>
      <c r="V13" s="185"/>
      <c r="W13" s="185"/>
      <c r="X13" s="186"/>
      <c r="Y13" s="187"/>
      <c r="Z13" s="187"/>
      <c r="AA13" s="187"/>
      <c r="AB13" s="187"/>
      <c r="AC13" s="187"/>
      <c r="AD13" s="187"/>
      <c r="AE13" s="187">
        <v>80</v>
      </c>
      <c r="AF13" s="187"/>
      <c r="AG13" s="187"/>
      <c r="AH13" s="187"/>
      <c r="AI13" s="187"/>
      <c r="AJ13" s="187"/>
      <c r="AK13" s="187"/>
      <c r="AL13" s="187"/>
      <c r="AM13" s="187"/>
      <c r="AN13" s="187"/>
      <c r="AO13" s="187"/>
      <c r="AP13" s="187"/>
      <c r="AQ13" s="187"/>
      <c r="AR13"/>
      <c r="AS13" s="264"/>
      <c r="AT13" s="265"/>
      <c r="AU13" s="265">
        <v>0.1</v>
      </c>
      <c r="AV13" s="63" t="s">
        <v>309</v>
      </c>
      <c r="AW13" s="458" t="s">
        <v>317</v>
      </c>
      <c r="AX13" s="458"/>
      <c r="AY13" s="458"/>
      <c r="AZ13" s="247"/>
      <c r="BA13" s="247"/>
      <c r="BB13" s="247"/>
      <c r="BC13" s="247"/>
      <c r="BD13" s="247"/>
      <c r="BE13" s="247"/>
      <c r="BF13" s="247"/>
      <c r="BG13" s="247"/>
      <c r="BH13" s="247"/>
      <c r="BI13" s="247"/>
      <c r="BJ13" s="250"/>
      <c r="BK13" s="250"/>
      <c r="BL13" s="250"/>
      <c r="BM13" s="250"/>
      <c r="BN13" s="250"/>
      <c r="BO13" s="250"/>
      <c r="BP13" s="250"/>
      <c r="BQ13" s="250"/>
      <c r="BR13" s="250"/>
      <c r="BS13" s="250"/>
      <c r="BT13" s="250"/>
      <c r="BU13" s="250"/>
      <c r="BV13" s="247"/>
      <c r="BW13" s="247"/>
      <c r="BX13" s="247"/>
      <c r="BY13" s="247"/>
      <c r="BZ13" s="247"/>
      <c r="CA13" s="247"/>
      <c r="CB13" s="247"/>
      <c r="CC13" s="247"/>
      <c r="CD13" s="247"/>
      <c r="CE13" s="247"/>
      <c r="CF13" s="247"/>
      <c r="CG13" s="247"/>
      <c r="CH13" s="250"/>
      <c r="CI13" s="250"/>
      <c r="CJ13" s="250"/>
      <c r="CK13" s="250"/>
      <c r="CL13" s="250"/>
      <c r="CM13" s="250"/>
      <c r="CN13" s="250"/>
      <c r="CO13" s="250"/>
      <c r="CP13" s="250"/>
      <c r="CQ13" s="250"/>
      <c r="CR13" s="250"/>
      <c r="CS13" s="250"/>
    </row>
    <row r="14" spans="1:97" s="61" customFormat="1" ht="15">
      <c r="A14" s="110">
        <v>5</v>
      </c>
      <c r="B14" s="116"/>
      <c r="C14" s="111" t="s">
        <v>286</v>
      </c>
      <c r="D14" s="111"/>
      <c r="E14" s="111"/>
      <c r="F14" s="113">
        <v>5</v>
      </c>
      <c r="G14" s="114"/>
      <c r="H14" s="114"/>
      <c r="I14" s="114"/>
      <c r="J14" s="114"/>
      <c r="K14" s="115"/>
      <c r="L14" s="391">
        <f t="shared" si="0"/>
        <v>39356</v>
      </c>
      <c r="M14" s="392">
        <f t="shared" si="1"/>
        <v>39363</v>
      </c>
      <c r="N14" s="70">
        <f t="shared" si="2"/>
        <v>39356</v>
      </c>
      <c r="O14" s="71">
        <f t="shared" si="3"/>
        <v>39356</v>
      </c>
      <c r="P14" s="71">
        <f t="shared" si="3"/>
        <v>39356</v>
      </c>
      <c r="Q14" s="71">
        <f t="shared" si="3"/>
        <v>39356</v>
      </c>
      <c r="R14" s="71">
        <f t="shared" si="3"/>
        <v>39356</v>
      </c>
      <c r="S14" s="188"/>
      <c r="T14" s="185"/>
      <c r="U14" s="185"/>
      <c r="V14" s="185"/>
      <c r="W14" s="185"/>
      <c r="X14" s="186"/>
      <c r="Y14" s="187"/>
      <c r="Z14" s="187"/>
      <c r="AA14" s="187"/>
      <c r="AB14" s="187"/>
      <c r="AC14" s="187"/>
      <c r="AD14" s="187"/>
      <c r="AE14" s="187">
        <v>40</v>
      </c>
      <c r="AF14" s="187"/>
      <c r="AG14" s="187"/>
      <c r="AH14" s="187"/>
      <c r="AI14" s="187"/>
      <c r="AJ14" s="187"/>
      <c r="AK14" s="187"/>
      <c r="AL14" s="187"/>
      <c r="AM14" s="187"/>
      <c r="AN14" s="187"/>
      <c r="AO14" s="187"/>
      <c r="AP14" s="187"/>
      <c r="AQ14" s="187"/>
      <c r="AR14"/>
      <c r="AS14" s="264"/>
      <c r="AT14" s="265"/>
      <c r="AU14" s="265">
        <v>0.1</v>
      </c>
      <c r="AV14" s="63" t="s">
        <v>309</v>
      </c>
      <c r="AW14" s="61" t="s">
        <v>458</v>
      </c>
      <c r="AX14" s="247"/>
      <c r="AY14" s="247"/>
      <c r="AZ14" s="247"/>
      <c r="BA14" s="247"/>
      <c r="BB14" s="247"/>
      <c r="BC14" s="247"/>
      <c r="BD14" s="247"/>
      <c r="BE14" s="247"/>
      <c r="BF14" s="247"/>
      <c r="BG14" s="247"/>
      <c r="BH14" s="247"/>
      <c r="BI14" s="247"/>
      <c r="BJ14" s="250"/>
      <c r="BK14" s="250"/>
      <c r="BL14" s="250"/>
      <c r="BM14" s="250"/>
      <c r="BN14" s="250"/>
      <c r="BO14" s="250"/>
      <c r="BP14" s="250"/>
      <c r="BQ14" s="250"/>
      <c r="BR14" s="250"/>
      <c r="BS14" s="250"/>
      <c r="BT14" s="250"/>
      <c r="BU14" s="250"/>
      <c r="BV14" s="247"/>
      <c r="BW14" s="247"/>
      <c r="BX14" s="247"/>
      <c r="BY14" s="247"/>
      <c r="BZ14" s="247"/>
      <c r="CA14" s="247"/>
      <c r="CB14" s="247"/>
      <c r="CC14" s="247"/>
      <c r="CD14" s="247"/>
      <c r="CE14" s="247"/>
      <c r="CF14" s="247"/>
      <c r="CG14" s="247"/>
      <c r="CH14" s="250"/>
      <c r="CI14" s="250"/>
      <c r="CJ14" s="250"/>
      <c r="CK14" s="250"/>
      <c r="CL14" s="250"/>
      <c r="CM14" s="250"/>
      <c r="CN14" s="250"/>
      <c r="CO14" s="250"/>
      <c r="CP14" s="250"/>
      <c r="CQ14" s="250"/>
      <c r="CR14" s="250"/>
      <c r="CS14" s="250"/>
    </row>
    <row r="15" spans="1:97" s="61" customFormat="1" ht="15">
      <c r="A15" s="110">
        <v>6</v>
      </c>
      <c r="B15" s="116"/>
      <c r="C15" s="111" t="s">
        <v>534</v>
      </c>
      <c r="D15" s="111"/>
      <c r="E15" s="111"/>
      <c r="F15" s="113">
        <v>120</v>
      </c>
      <c r="G15" s="114"/>
      <c r="H15" s="114"/>
      <c r="I15" s="114"/>
      <c r="J15" s="114"/>
      <c r="K15" s="115"/>
      <c r="L15" s="391">
        <f t="shared" si="0"/>
        <v>39356</v>
      </c>
      <c r="M15" s="392">
        <f t="shared" si="1"/>
        <v>39524</v>
      </c>
      <c r="N15" s="70">
        <f t="shared" si="2"/>
        <v>39356</v>
      </c>
      <c r="O15" s="71">
        <f t="shared" si="3"/>
        <v>39356</v>
      </c>
      <c r="P15" s="71">
        <f t="shared" si="3"/>
        <v>39356</v>
      </c>
      <c r="Q15" s="71">
        <f t="shared" si="3"/>
        <v>39356</v>
      </c>
      <c r="R15" s="71">
        <f t="shared" si="3"/>
        <v>39356</v>
      </c>
      <c r="S15" s="188"/>
      <c r="T15" s="185"/>
      <c r="U15" s="185"/>
      <c r="V15" s="185"/>
      <c r="W15" s="185"/>
      <c r="X15" s="186"/>
      <c r="Y15" s="187"/>
      <c r="Z15" s="187">
        <v>320</v>
      </c>
      <c r="AA15" s="187"/>
      <c r="AB15" s="187"/>
      <c r="AC15" s="187"/>
      <c r="AD15" s="187"/>
      <c r="AE15" s="187">
        <v>640</v>
      </c>
      <c r="AF15" s="187"/>
      <c r="AG15" s="187"/>
      <c r="AH15" s="187"/>
      <c r="AI15" s="187"/>
      <c r="AJ15" s="187"/>
      <c r="AK15" s="187"/>
      <c r="AL15" s="187"/>
      <c r="AM15" s="187"/>
      <c r="AN15" s="187"/>
      <c r="AO15" s="187"/>
      <c r="AP15" s="187"/>
      <c r="AQ15" s="187"/>
      <c r="AR15"/>
      <c r="AS15" s="264"/>
      <c r="AT15" s="265"/>
      <c r="AU15" s="265">
        <v>0.1</v>
      </c>
      <c r="AV15" s="63" t="s">
        <v>309</v>
      </c>
      <c r="AW15" s="61" t="s">
        <v>458</v>
      </c>
      <c r="AX15" s="247"/>
      <c r="AY15" s="247"/>
      <c r="AZ15" s="247"/>
      <c r="BA15" s="247"/>
      <c r="BB15" s="247"/>
      <c r="BC15" s="247"/>
      <c r="BD15" s="247"/>
      <c r="BE15" s="247"/>
      <c r="BF15" s="247"/>
      <c r="BG15" s="247"/>
      <c r="BH15" s="247"/>
      <c r="BI15" s="247"/>
      <c r="BJ15" s="250"/>
      <c r="BK15" s="250"/>
      <c r="BL15" s="250"/>
      <c r="BM15" s="250"/>
      <c r="BN15" s="250"/>
      <c r="BO15" s="250"/>
      <c r="BP15" s="250"/>
      <c r="BQ15" s="250"/>
      <c r="BR15" s="250"/>
      <c r="BS15" s="250"/>
      <c r="BT15" s="250"/>
      <c r="BU15" s="250"/>
      <c r="BV15" s="247"/>
      <c r="BW15" s="247"/>
      <c r="BX15" s="247"/>
      <c r="BY15" s="247"/>
      <c r="BZ15" s="247"/>
      <c r="CA15" s="247"/>
      <c r="CB15" s="247"/>
      <c r="CC15" s="247"/>
      <c r="CD15" s="247"/>
      <c r="CE15" s="247"/>
      <c r="CF15" s="247"/>
      <c r="CG15" s="247"/>
      <c r="CH15" s="250"/>
      <c r="CI15" s="250"/>
      <c r="CJ15" s="250"/>
      <c r="CK15" s="250"/>
      <c r="CL15" s="250"/>
      <c r="CM15" s="250"/>
      <c r="CN15" s="250"/>
      <c r="CO15" s="250"/>
      <c r="CP15" s="250"/>
      <c r="CQ15" s="250"/>
      <c r="CR15" s="250"/>
      <c r="CS15" s="250"/>
    </row>
    <row r="16" spans="1:97" s="61" customFormat="1" ht="15">
      <c r="A16" s="110">
        <v>7</v>
      </c>
      <c r="B16" s="116"/>
      <c r="C16" s="111"/>
      <c r="D16" s="111"/>
      <c r="E16" s="111"/>
      <c r="F16" s="113"/>
      <c r="G16" s="114"/>
      <c r="H16" s="114"/>
      <c r="I16" s="114"/>
      <c r="J16" s="114"/>
      <c r="K16" s="115"/>
      <c r="L16" s="391">
        <f t="shared" si="0"/>
      </c>
      <c r="M16" s="392">
        <f t="shared" si="1"/>
      </c>
      <c r="N16" s="70">
        <f t="shared" si="2"/>
        <v>39356</v>
      </c>
      <c r="O16" s="71">
        <f t="shared" si="3"/>
        <v>39356</v>
      </c>
      <c r="P16" s="71">
        <f t="shared" si="3"/>
        <v>39356</v>
      </c>
      <c r="Q16" s="71">
        <f t="shared" si="3"/>
        <v>39356</v>
      </c>
      <c r="R16" s="71">
        <f t="shared" si="3"/>
        <v>39356</v>
      </c>
      <c r="S16" s="188"/>
      <c r="T16" s="185"/>
      <c r="U16" s="185"/>
      <c r="V16" s="185"/>
      <c r="W16" s="185"/>
      <c r="X16" s="186"/>
      <c r="Y16" s="187"/>
      <c r="Z16" s="187"/>
      <c r="AA16" s="187"/>
      <c r="AB16" s="187"/>
      <c r="AC16" s="187"/>
      <c r="AD16" s="187"/>
      <c r="AE16" s="187"/>
      <c r="AF16" s="187"/>
      <c r="AG16" s="187"/>
      <c r="AH16" s="187"/>
      <c r="AI16" s="187"/>
      <c r="AJ16" s="187"/>
      <c r="AK16" s="187"/>
      <c r="AL16" s="187"/>
      <c r="AM16" s="187"/>
      <c r="AN16" s="187"/>
      <c r="AO16" s="187"/>
      <c r="AP16" s="187"/>
      <c r="AQ16" s="187"/>
      <c r="AR16"/>
      <c r="AS16" s="264"/>
      <c r="AT16" s="265"/>
      <c r="AU16" s="265" t="s">
        <v>16</v>
      </c>
      <c r="AV16" s="63"/>
      <c r="AX16" s="247"/>
      <c r="AY16" s="247"/>
      <c r="AZ16" s="247"/>
      <c r="BA16" s="247"/>
      <c r="BB16" s="247"/>
      <c r="BC16" s="247"/>
      <c r="BD16" s="247"/>
      <c r="BE16" s="247"/>
      <c r="BF16" s="247"/>
      <c r="BG16" s="247"/>
      <c r="BH16" s="247"/>
      <c r="BI16" s="247"/>
      <c r="BJ16" s="250"/>
      <c r="BK16" s="250"/>
      <c r="BL16" s="250"/>
      <c r="BM16" s="250"/>
      <c r="BN16" s="250"/>
      <c r="BO16" s="250"/>
      <c r="BP16" s="250"/>
      <c r="BQ16" s="250"/>
      <c r="BR16" s="250"/>
      <c r="BS16" s="250"/>
      <c r="BT16" s="250"/>
      <c r="BU16" s="250"/>
      <c r="BV16" s="247"/>
      <c r="BW16" s="247"/>
      <c r="BX16" s="247"/>
      <c r="BY16" s="247"/>
      <c r="BZ16" s="247"/>
      <c r="CA16" s="247"/>
      <c r="CB16" s="247"/>
      <c r="CC16" s="247"/>
      <c r="CD16" s="247"/>
      <c r="CE16" s="247"/>
      <c r="CF16" s="247"/>
      <c r="CG16" s="247"/>
      <c r="CH16" s="250"/>
      <c r="CI16" s="250"/>
      <c r="CJ16" s="250"/>
      <c r="CK16" s="250"/>
      <c r="CL16" s="250"/>
      <c r="CM16" s="250"/>
      <c r="CN16" s="250"/>
      <c r="CO16" s="250"/>
      <c r="CP16" s="250"/>
      <c r="CQ16" s="250"/>
      <c r="CR16" s="250"/>
      <c r="CS16" s="250"/>
    </row>
    <row r="17" spans="1:97" s="61" customFormat="1" ht="15">
      <c r="A17" s="110">
        <v>8</v>
      </c>
      <c r="B17" s="116"/>
      <c r="C17" s="116" t="s">
        <v>476</v>
      </c>
      <c r="D17" s="111"/>
      <c r="E17" s="111"/>
      <c r="F17" s="113"/>
      <c r="G17" s="114"/>
      <c r="H17" s="114"/>
      <c r="I17" s="114"/>
      <c r="J17" s="114"/>
      <c r="K17" s="115"/>
      <c r="L17" s="391">
        <f t="shared" si="0"/>
      </c>
      <c r="M17" s="392">
        <f t="shared" si="1"/>
      </c>
      <c r="N17" s="70">
        <f t="shared" si="2"/>
        <v>39356</v>
      </c>
      <c r="O17" s="71">
        <f t="shared" si="3"/>
        <v>39356</v>
      </c>
      <c r="P17" s="71">
        <f t="shared" si="3"/>
        <v>39356</v>
      </c>
      <c r="Q17" s="71">
        <f t="shared" si="3"/>
        <v>39356</v>
      </c>
      <c r="R17" s="71">
        <f t="shared" si="3"/>
        <v>39356</v>
      </c>
      <c r="S17" s="188"/>
      <c r="T17" s="185"/>
      <c r="U17" s="185"/>
      <c r="V17" s="185"/>
      <c r="W17" s="185"/>
      <c r="X17" s="186"/>
      <c r="Y17" s="187"/>
      <c r="Z17" s="187"/>
      <c r="AA17" s="187"/>
      <c r="AB17" s="187"/>
      <c r="AC17" s="187"/>
      <c r="AD17" s="187"/>
      <c r="AE17" s="187"/>
      <c r="AF17" s="187"/>
      <c r="AG17" s="187"/>
      <c r="AH17" s="187"/>
      <c r="AI17" s="187"/>
      <c r="AJ17" s="187"/>
      <c r="AK17" s="187"/>
      <c r="AL17" s="187"/>
      <c r="AM17" s="187"/>
      <c r="AN17" s="187"/>
      <c r="AO17" s="187"/>
      <c r="AP17" s="187"/>
      <c r="AQ17" s="187"/>
      <c r="AR17"/>
      <c r="AS17" s="264"/>
      <c r="AT17" s="265"/>
      <c r="AU17" s="265"/>
      <c r="AV17" s="63"/>
      <c r="AX17" s="247"/>
      <c r="AY17" s="247"/>
      <c r="AZ17" s="247"/>
      <c r="BA17" s="247"/>
      <c r="BB17" s="247"/>
      <c r="BC17" s="247"/>
      <c r="BD17" s="247"/>
      <c r="BE17" s="247"/>
      <c r="BF17" s="247"/>
      <c r="BG17" s="247"/>
      <c r="BH17" s="247"/>
      <c r="BI17" s="247"/>
      <c r="BJ17" s="250"/>
      <c r="BK17" s="250"/>
      <c r="BL17" s="250"/>
      <c r="BM17" s="250"/>
      <c r="BN17" s="250"/>
      <c r="BO17" s="250"/>
      <c r="BP17" s="250"/>
      <c r="BQ17" s="250"/>
      <c r="BR17" s="250"/>
      <c r="BS17" s="250"/>
      <c r="BT17" s="250"/>
      <c r="BU17" s="250"/>
      <c r="BV17" s="247"/>
      <c r="BW17" s="247"/>
      <c r="BX17" s="247"/>
      <c r="BY17" s="247"/>
      <c r="BZ17" s="247"/>
      <c r="CA17" s="247"/>
      <c r="CB17" s="247"/>
      <c r="CC17" s="247"/>
      <c r="CD17" s="247"/>
      <c r="CE17" s="247"/>
      <c r="CF17" s="247"/>
      <c r="CG17" s="247"/>
      <c r="CH17" s="250"/>
      <c r="CI17" s="250"/>
      <c r="CJ17" s="250"/>
      <c r="CK17" s="250"/>
      <c r="CL17" s="250"/>
      <c r="CM17" s="250"/>
      <c r="CN17" s="250"/>
      <c r="CO17" s="250"/>
      <c r="CP17" s="250"/>
      <c r="CQ17" s="250"/>
      <c r="CR17" s="250"/>
      <c r="CS17" s="250"/>
    </row>
    <row r="18" spans="1:97" s="61" customFormat="1" ht="15">
      <c r="A18" s="110">
        <v>9</v>
      </c>
      <c r="B18" s="116"/>
      <c r="C18" s="111" t="s">
        <v>296</v>
      </c>
      <c r="D18" s="111"/>
      <c r="E18" s="111"/>
      <c r="F18" s="113">
        <v>2</v>
      </c>
      <c r="G18" s="114"/>
      <c r="H18" s="114"/>
      <c r="I18" s="114"/>
      <c r="J18" s="114"/>
      <c r="K18" s="115"/>
      <c r="L18" s="391" t="e">
        <f>IF(#REF!="","",MAX(N18:R18))</f>
        <v>#REF!</v>
      </c>
      <c r="M18" s="392" t="e">
        <f>IF(#REF!="","",+L18+(#REF!*7/5))</f>
        <v>#REF!</v>
      </c>
      <c r="N18" s="70">
        <f t="shared" si="2"/>
        <v>39356</v>
      </c>
      <c r="O18" s="71" t="e">
        <f>IF(#REF!="",(DATEVALUE("10/1/2007")),VLOOKUP(#REF!,$A$10:$M$67,13))</f>
        <v>#REF!</v>
      </c>
      <c r="P18" s="71">
        <f aca="true" t="shared" si="4" ref="P18:R21">IF(H18="",(DATEVALUE("10/1/2007")),VLOOKUP(H18,$A$10:$M$67,13))</f>
        <v>39356</v>
      </c>
      <c r="Q18" s="71">
        <f t="shared" si="4"/>
        <v>39356</v>
      </c>
      <c r="R18" s="71">
        <f t="shared" si="4"/>
        <v>39356</v>
      </c>
      <c r="S18" s="188"/>
      <c r="T18" s="185"/>
      <c r="U18" s="185"/>
      <c r="V18" s="185"/>
      <c r="W18" s="185"/>
      <c r="X18" s="186"/>
      <c r="Y18" s="187"/>
      <c r="Z18" s="187"/>
      <c r="AA18" s="187"/>
      <c r="AB18" s="187"/>
      <c r="AC18" s="187"/>
      <c r="AD18" s="187"/>
      <c r="AE18" s="187">
        <v>16</v>
      </c>
      <c r="AF18" s="187"/>
      <c r="AG18" s="187"/>
      <c r="AH18" s="187"/>
      <c r="AI18" s="187"/>
      <c r="AJ18" s="187"/>
      <c r="AK18" s="187"/>
      <c r="AL18" s="187"/>
      <c r="AM18" s="187"/>
      <c r="AN18" s="187"/>
      <c r="AO18" s="187"/>
      <c r="AP18" s="187"/>
      <c r="AQ18" s="187"/>
      <c r="AR18"/>
      <c r="AS18" s="264"/>
      <c r="AT18" s="265"/>
      <c r="AU18" s="265">
        <v>0.1</v>
      </c>
      <c r="AV18" s="63" t="s">
        <v>309</v>
      </c>
      <c r="AW18" s="61" t="s">
        <v>458</v>
      </c>
      <c r="AX18" s="247"/>
      <c r="AY18" s="247"/>
      <c r="AZ18" s="247"/>
      <c r="BA18" s="247"/>
      <c r="BB18" s="247"/>
      <c r="BC18" s="247"/>
      <c r="BD18" s="247"/>
      <c r="BE18" s="247"/>
      <c r="BF18" s="247"/>
      <c r="BG18" s="247"/>
      <c r="BH18" s="247"/>
      <c r="BI18" s="247"/>
      <c r="BJ18" s="250"/>
      <c r="BK18" s="250"/>
      <c r="BL18" s="250"/>
      <c r="BM18" s="250"/>
      <c r="BN18" s="250"/>
      <c r="BO18" s="250"/>
      <c r="BP18" s="250"/>
      <c r="BQ18" s="250"/>
      <c r="BR18" s="250"/>
      <c r="BS18" s="250"/>
      <c r="BT18" s="250"/>
      <c r="BU18" s="250"/>
      <c r="BV18" s="247"/>
      <c r="BW18" s="247"/>
      <c r="BX18" s="247"/>
      <c r="BY18" s="247"/>
      <c r="BZ18" s="247"/>
      <c r="CA18" s="247"/>
      <c r="CB18" s="247"/>
      <c r="CC18" s="247"/>
      <c r="CD18" s="247"/>
      <c r="CE18" s="247"/>
      <c r="CF18" s="247"/>
      <c r="CG18" s="247"/>
      <c r="CH18" s="250"/>
      <c r="CI18" s="250"/>
      <c r="CJ18" s="250"/>
      <c r="CK18" s="250"/>
      <c r="CL18" s="250"/>
      <c r="CM18" s="250"/>
      <c r="CN18" s="250"/>
      <c r="CO18" s="250"/>
      <c r="CP18" s="250"/>
      <c r="CQ18" s="250"/>
      <c r="CR18" s="250"/>
      <c r="CS18" s="250"/>
    </row>
    <row r="19" spans="1:97" s="61" customFormat="1" ht="15">
      <c r="A19" s="110">
        <v>10</v>
      </c>
      <c r="B19" s="116"/>
      <c r="C19" s="111" t="s">
        <v>295</v>
      </c>
      <c r="D19" s="111"/>
      <c r="E19" s="111"/>
      <c r="F19" s="113">
        <v>20</v>
      </c>
      <c r="G19" s="114">
        <v>11</v>
      </c>
      <c r="H19" s="114"/>
      <c r="I19" s="114"/>
      <c r="J19" s="114"/>
      <c r="K19" s="115"/>
      <c r="L19" s="391" t="e">
        <f>IF(#REF!="","",MAX(N19:R19))</f>
        <v>#REF!</v>
      </c>
      <c r="M19" s="392" t="e">
        <f>IF(#REF!="","",+L19+(#REF!*7/5))</f>
        <v>#REF!</v>
      </c>
      <c r="N19" s="70">
        <f t="shared" si="2"/>
        <v>39356</v>
      </c>
      <c r="O19" s="71" t="e">
        <f>IF(#REF!="",(DATEVALUE("10/1/2007")),VLOOKUP(#REF!,$A$10:$M$67,13))</f>
        <v>#REF!</v>
      </c>
      <c r="P19" s="71">
        <f t="shared" si="4"/>
        <v>39356</v>
      </c>
      <c r="Q19" s="71">
        <f t="shared" si="4"/>
        <v>39356</v>
      </c>
      <c r="R19" s="71">
        <f t="shared" si="4"/>
        <v>39356</v>
      </c>
      <c r="S19" s="188"/>
      <c r="T19" s="185"/>
      <c r="U19" s="185"/>
      <c r="V19" s="185"/>
      <c r="W19" s="185"/>
      <c r="X19" s="186"/>
      <c r="Y19" s="187"/>
      <c r="Z19" s="187"/>
      <c r="AA19" s="187"/>
      <c r="AB19" s="187"/>
      <c r="AC19" s="187"/>
      <c r="AD19" s="187"/>
      <c r="AE19" s="187">
        <v>160</v>
      </c>
      <c r="AF19" s="187"/>
      <c r="AG19" s="187"/>
      <c r="AH19" s="187"/>
      <c r="AI19" s="187"/>
      <c r="AJ19" s="187"/>
      <c r="AK19" s="187"/>
      <c r="AL19" s="187"/>
      <c r="AM19" s="187"/>
      <c r="AN19" s="187"/>
      <c r="AO19" s="187"/>
      <c r="AP19" s="187"/>
      <c r="AQ19" s="187"/>
      <c r="AR19"/>
      <c r="AS19" s="264"/>
      <c r="AT19" s="265"/>
      <c r="AU19" s="265">
        <v>0.1</v>
      </c>
      <c r="AV19" s="63" t="s">
        <v>309</v>
      </c>
      <c r="AW19" s="61" t="s">
        <v>458</v>
      </c>
      <c r="AX19" s="247"/>
      <c r="AY19" s="247"/>
      <c r="AZ19" s="247"/>
      <c r="BA19" s="247"/>
      <c r="BB19" s="247"/>
      <c r="BC19" s="247"/>
      <c r="BD19" s="247"/>
      <c r="BE19" s="247"/>
      <c r="BF19" s="247"/>
      <c r="BG19" s="247"/>
      <c r="BH19" s="247"/>
      <c r="BI19" s="247"/>
      <c r="BJ19" s="250"/>
      <c r="BK19" s="250"/>
      <c r="BL19" s="250"/>
      <c r="BM19" s="250"/>
      <c r="BN19" s="250"/>
      <c r="BO19" s="250"/>
      <c r="BP19" s="250"/>
      <c r="BQ19" s="250"/>
      <c r="BR19" s="250"/>
      <c r="BS19" s="250"/>
      <c r="BT19" s="250"/>
      <c r="BU19" s="250"/>
      <c r="BV19" s="247"/>
      <c r="BW19" s="247"/>
      <c r="BX19" s="247"/>
      <c r="BY19" s="247"/>
      <c r="BZ19" s="247"/>
      <c r="CA19" s="247"/>
      <c r="CB19" s="247"/>
      <c r="CC19" s="247"/>
      <c r="CD19" s="247"/>
      <c r="CE19" s="247"/>
      <c r="CF19" s="247"/>
      <c r="CG19" s="247"/>
      <c r="CH19" s="250"/>
      <c r="CI19" s="250"/>
      <c r="CJ19" s="250"/>
      <c r="CK19" s="250"/>
      <c r="CL19" s="250"/>
      <c r="CM19" s="250"/>
      <c r="CN19" s="250"/>
      <c r="CO19" s="250"/>
      <c r="CP19" s="250"/>
      <c r="CQ19" s="250"/>
      <c r="CR19" s="250"/>
      <c r="CS19" s="250"/>
    </row>
    <row r="20" spans="1:97" s="61" customFormat="1" ht="15">
      <c r="A20" s="110">
        <v>11</v>
      </c>
      <c r="B20" s="111"/>
      <c r="C20" s="111" t="s">
        <v>536</v>
      </c>
      <c r="D20" s="111"/>
      <c r="E20" s="111"/>
      <c r="F20" s="113">
        <v>1</v>
      </c>
      <c r="G20" s="114"/>
      <c r="H20" s="114"/>
      <c r="I20" s="114"/>
      <c r="J20" s="114"/>
      <c r="K20" s="115"/>
      <c r="L20" s="391" t="e">
        <f>IF(#REF!="","",MAX(N20:R20))</f>
        <v>#REF!</v>
      </c>
      <c r="M20" s="392" t="e">
        <f>IF(#REF!="","",+L20+(#REF!*7/5))</f>
        <v>#REF!</v>
      </c>
      <c r="N20" s="70">
        <f t="shared" si="2"/>
        <v>39356</v>
      </c>
      <c r="O20" s="71">
        <f>IF(G20="",(DATEVALUE("10/1/2007")),VLOOKUP(G20,$A$10:$M$67,13))</f>
        <v>39356</v>
      </c>
      <c r="P20" s="71">
        <f t="shared" si="4"/>
        <v>39356</v>
      </c>
      <c r="Q20" s="71">
        <f t="shared" si="4"/>
        <v>39356</v>
      </c>
      <c r="R20" s="71">
        <f t="shared" si="4"/>
        <v>39356</v>
      </c>
      <c r="S20" s="188"/>
      <c r="T20" s="185"/>
      <c r="U20" s="185"/>
      <c r="V20" s="185"/>
      <c r="W20" s="185"/>
      <c r="X20" s="186"/>
      <c r="Y20" s="187"/>
      <c r="Z20" s="187"/>
      <c r="AA20" s="187"/>
      <c r="AB20" s="187"/>
      <c r="AC20" s="187"/>
      <c r="AD20" s="187"/>
      <c r="AE20" s="187">
        <v>8</v>
      </c>
      <c r="AF20" s="187"/>
      <c r="AG20" s="187"/>
      <c r="AH20" s="187"/>
      <c r="AI20" s="187"/>
      <c r="AJ20" s="187"/>
      <c r="AK20" s="187"/>
      <c r="AL20" s="187"/>
      <c r="AM20" s="187"/>
      <c r="AN20" s="187"/>
      <c r="AO20" s="187"/>
      <c r="AP20" s="187"/>
      <c r="AQ20" s="187"/>
      <c r="AR20"/>
      <c r="AS20" s="264"/>
      <c r="AT20" s="265"/>
      <c r="AU20" s="265">
        <v>0.1</v>
      </c>
      <c r="AV20" s="63" t="s">
        <v>309</v>
      </c>
      <c r="AW20" s="458" t="s">
        <v>317</v>
      </c>
      <c r="AX20" s="458"/>
      <c r="AY20" s="458"/>
      <c r="AZ20" s="247"/>
      <c r="BA20" s="247"/>
      <c r="BB20" s="247"/>
      <c r="BC20" s="247"/>
      <c r="BD20" s="247"/>
      <c r="BE20" s="247"/>
      <c r="BF20" s="247"/>
      <c r="BG20" s="247"/>
      <c r="BH20" s="247"/>
      <c r="BI20" s="247"/>
      <c r="BJ20" s="250"/>
      <c r="BK20" s="250"/>
      <c r="BL20" s="250"/>
      <c r="BM20" s="250"/>
      <c r="BN20" s="250"/>
      <c r="BO20" s="250"/>
      <c r="BP20" s="250"/>
      <c r="BQ20" s="250"/>
      <c r="BR20" s="250"/>
      <c r="BS20" s="250"/>
      <c r="BT20" s="250"/>
      <c r="BU20" s="250"/>
      <c r="BV20" s="247"/>
      <c r="BW20" s="247"/>
      <c r="BX20" s="247"/>
      <c r="BY20" s="247"/>
      <c r="BZ20" s="247"/>
      <c r="CA20" s="247"/>
      <c r="CB20" s="247"/>
      <c r="CC20" s="247"/>
      <c r="CD20" s="247"/>
      <c r="CE20" s="247"/>
      <c r="CF20" s="247"/>
      <c r="CG20" s="247"/>
      <c r="CH20" s="250"/>
      <c r="CI20" s="250"/>
      <c r="CJ20" s="250"/>
      <c r="CK20" s="250"/>
      <c r="CL20" s="250"/>
      <c r="CM20" s="250"/>
      <c r="CN20" s="250"/>
      <c r="CO20" s="250"/>
      <c r="CP20" s="250"/>
      <c r="CQ20" s="250"/>
      <c r="CR20" s="250"/>
      <c r="CS20" s="250"/>
    </row>
    <row r="21" spans="1:97" s="61" customFormat="1" ht="15">
      <c r="A21" s="110">
        <v>12</v>
      </c>
      <c r="B21" s="116"/>
      <c r="C21" s="111" t="s">
        <v>475</v>
      </c>
      <c r="D21" s="111"/>
      <c r="E21" s="111"/>
      <c r="F21" s="113">
        <v>5</v>
      </c>
      <c r="H21" s="114"/>
      <c r="I21" s="114"/>
      <c r="J21" s="114"/>
      <c r="K21" s="115"/>
      <c r="L21" s="391">
        <f>IF(F18="","",MAX(N21:R21))</f>
        <v>39356</v>
      </c>
      <c r="M21" s="392">
        <f>IF(F18="","",+L21+(F18*7/5))</f>
        <v>39358.8</v>
      </c>
      <c r="N21" s="70">
        <f t="shared" si="2"/>
        <v>39356</v>
      </c>
      <c r="O21" s="71">
        <f>IF(G18="",(DATEVALUE("10/1/2007")),VLOOKUP(G18,$A$10:$M$67,13))</f>
        <v>39356</v>
      </c>
      <c r="P21" s="71">
        <f t="shared" si="4"/>
        <v>39356</v>
      </c>
      <c r="Q21" s="71">
        <f t="shared" si="4"/>
        <v>39356</v>
      </c>
      <c r="R21" s="71">
        <f t="shared" si="4"/>
        <v>39356</v>
      </c>
      <c r="S21" s="188"/>
      <c r="T21" s="185"/>
      <c r="U21" s="185"/>
      <c r="V21" s="185"/>
      <c r="W21" s="185"/>
      <c r="X21" s="186"/>
      <c r="Y21" s="187"/>
      <c r="Z21" s="187"/>
      <c r="AA21" s="187"/>
      <c r="AB21" s="187"/>
      <c r="AC21" s="187"/>
      <c r="AD21" s="187"/>
      <c r="AE21" s="187">
        <v>40</v>
      </c>
      <c r="AF21" s="187"/>
      <c r="AG21" s="187"/>
      <c r="AH21" s="187"/>
      <c r="AI21" s="187"/>
      <c r="AJ21" s="187"/>
      <c r="AK21" s="187"/>
      <c r="AL21" s="187"/>
      <c r="AM21" s="187"/>
      <c r="AN21" s="187"/>
      <c r="AO21" s="187"/>
      <c r="AP21" s="187"/>
      <c r="AQ21" s="187"/>
      <c r="AR21"/>
      <c r="AS21" s="264"/>
      <c r="AT21" s="265"/>
      <c r="AU21" s="265">
        <v>0.1</v>
      </c>
      <c r="AV21" s="63" t="s">
        <v>309</v>
      </c>
      <c r="AW21" s="458" t="s">
        <v>317</v>
      </c>
      <c r="AX21" s="458"/>
      <c r="AY21" s="458"/>
      <c r="AZ21" s="247"/>
      <c r="BA21" s="247"/>
      <c r="BB21" s="247"/>
      <c r="BC21" s="247"/>
      <c r="BD21" s="247"/>
      <c r="BE21" s="247"/>
      <c r="BF21" s="247"/>
      <c r="BG21" s="247"/>
      <c r="BH21" s="247"/>
      <c r="BI21" s="247"/>
      <c r="BJ21" s="250"/>
      <c r="BK21" s="250"/>
      <c r="BL21" s="250"/>
      <c r="BM21" s="250"/>
      <c r="BN21" s="250"/>
      <c r="BO21" s="250"/>
      <c r="BP21" s="250"/>
      <c r="BQ21" s="250"/>
      <c r="BR21" s="250"/>
      <c r="BS21" s="250"/>
      <c r="BT21" s="250"/>
      <c r="BU21" s="250"/>
      <c r="BV21" s="247"/>
      <c r="BW21" s="247"/>
      <c r="BX21" s="247"/>
      <c r="BY21" s="247"/>
      <c r="BZ21" s="247"/>
      <c r="CA21" s="247"/>
      <c r="CB21" s="247"/>
      <c r="CC21" s="247"/>
      <c r="CD21" s="247"/>
      <c r="CE21" s="247"/>
      <c r="CF21" s="247"/>
      <c r="CG21" s="247"/>
      <c r="CH21" s="250"/>
      <c r="CI21" s="250"/>
      <c r="CJ21" s="250"/>
      <c r="CK21" s="250"/>
      <c r="CL21" s="250"/>
      <c r="CM21" s="250"/>
      <c r="CN21" s="250"/>
      <c r="CO21" s="250"/>
      <c r="CP21" s="250"/>
      <c r="CQ21" s="250"/>
      <c r="CR21" s="250"/>
      <c r="CS21" s="250"/>
    </row>
    <row r="22" spans="1:97" s="61" customFormat="1" ht="12.75">
      <c r="A22" s="110">
        <v>13</v>
      </c>
      <c r="B22" s="116"/>
      <c r="L22" s="391" t="e">
        <f>IF(F19="","",MAX(N22:R22))</f>
        <v>#REF!</v>
      </c>
      <c r="M22" s="392" t="e">
        <f>IF(F19="","",+L22+(F19*7/5))</f>
        <v>#REF!</v>
      </c>
      <c r="N22" s="70" t="e">
        <f>IF(#REF!="",(DATEVALUE("10/1/2007")),#REF!)</f>
        <v>#REF!</v>
      </c>
      <c r="O22" s="71" t="e">
        <f>IF(G19="",(DATEVALUE("10/1/2007")),VLOOKUP(G19,$A$10:$M$67,13))</f>
        <v>#REF!</v>
      </c>
      <c r="P22" s="71" t="e">
        <f>IF(#REF!="",(DATEVALUE("10/1/2007")),VLOOKUP(#REF!,$A$10:$M$67,13))</f>
        <v>#REF!</v>
      </c>
      <c r="Q22" s="71" t="e">
        <f>IF(#REF!="",(DATEVALUE("10/1/2007")),VLOOKUP(#REF!,$A$10:$M$67,13))</f>
        <v>#REF!</v>
      </c>
      <c r="R22" s="71" t="e">
        <f>IF(#REF!="",(DATEVALUE("10/1/2007")),VLOOKUP(#REF!,$A$10:$M$67,13))</f>
        <v>#REF!</v>
      </c>
      <c r="S22" s="188"/>
      <c r="T22" s="185"/>
      <c r="U22" s="185"/>
      <c r="V22" s="185"/>
      <c r="W22" s="185"/>
      <c r="X22" s="186"/>
      <c r="Y22" s="187"/>
      <c r="Z22" s="187"/>
      <c r="AA22" s="187"/>
      <c r="AB22" s="187"/>
      <c r="AC22" s="187"/>
      <c r="AD22" s="187"/>
      <c r="AX22" s="247"/>
      <c r="AY22" s="247"/>
      <c r="AZ22" s="247"/>
      <c r="BA22" s="247"/>
      <c r="BB22" s="247"/>
      <c r="BC22" s="247"/>
      <c r="BD22" s="247"/>
      <c r="BE22" s="247"/>
      <c r="BF22" s="247"/>
      <c r="BG22" s="247"/>
      <c r="BH22" s="247"/>
      <c r="BI22" s="247"/>
      <c r="BJ22" s="250"/>
      <c r="BK22" s="250"/>
      <c r="BL22" s="250"/>
      <c r="BM22" s="250"/>
      <c r="BN22" s="250"/>
      <c r="BO22" s="250"/>
      <c r="BP22" s="250"/>
      <c r="BQ22" s="250"/>
      <c r="BR22" s="250"/>
      <c r="BS22" s="250"/>
      <c r="BT22" s="250"/>
      <c r="BU22" s="250"/>
      <c r="BV22" s="247"/>
      <c r="BW22" s="247"/>
      <c r="BX22" s="247"/>
      <c r="BY22" s="247"/>
      <c r="BZ22" s="247"/>
      <c r="CA22" s="247"/>
      <c r="CB22" s="247"/>
      <c r="CC22" s="247"/>
      <c r="CD22" s="247"/>
      <c r="CE22" s="247"/>
      <c r="CF22" s="247"/>
      <c r="CG22" s="247"/>
      <c r="CH22" s="250"/>
      <c r="CI22" s="250"/>
      <c r="CJ22" s="250"/>
      <c r="CK22" s="250"/>
      <c r="CL22" s="250"/>
      <c r="CM22" s="250"/>
      <c r="CN22" s="250"/>
      <c r="CO22" s="250"/>
      <c r="CP22" s="250"/>
      <c r="CQ22" s="250"/>
      <c r="CR22" s="250"/>
      <c r="CS22" s="250"/>
    </row>
    <row r="23" spans="1:97" s="61" customFormat="1" ht="15">
      <c r="A23" s="110">
        <v>14</v>
      </c>
      <c r="B23" s="116"/>
      <c r="C23" s="116" t="s">
        <v>298</v>
      </c>
      <c r="D23" s="111"/>
      <c r="E23" s="111"/>
      <c r="F23" s="113"/>
      <c r="G23" s="114"/>
      <c r="H23" s="114"/>
      <c r="I23" s="114"/>
      <c r="J23" s="114"/>
      <c r="K23" s="115"/>
      <c r="L23" s="391" t="e">
        <f>IF(F53="","",MAX(N23:R23))</f>
        <v>#REF!</v>
      </c>
      <c r="M23" s="392" t="e">
        <f>IF(F53="","",+L23+(F53*7/5))</f>
        <v>#REF!</v>
      </c>
      <c r="N23" s="70" t="e">
        <f>IF(#REF!="",(DATEVALUE("10/1/2007")),#REF!)</f>
        <v>#REF!</v>
      </c>
      <c r="O23" s="71" t="e">
        <f>IF(G53="",(DATEVALUE("10/1/2007")),VLOOKUP(G53,$A$10:$M$67,13))</f>
        <v>#REF!</v>
      </c>
      <c r="P23" s="71" t="e">
        <f>IF(#REF!="",(DATEVALUE("10/1/2007")),VLOOKUP(#REF!,$A$10:$M$67,13))</f>
        <v>#REF!</v>
      </c>
      <c r="Q23" s="71" t="e">
        <f>IF(#REF!="",(DATEVALUE("10/1/2007")),VLOOKUP(#REF!,$A$10:$M$67,13))</f>
        <v>#REF!</v>
      </c>
      <c r="R23" s="71" t="e">
        <f>IF(#REF!="",(DATEVALUE("10/1/2007")),VLOOKUP(#REF!,$A$10:$M$67,13))</f>
        <v>#REF!</v>
      </c>
      <c r="S23" s="188"/>
      <c r="T23" s="185"/>
      <c r="U23" s="185"/>
      <c r="V23" s="185"/>
      <c r="W23" s="185"/>
      <c r="X23" s="186"/>
      <c r="Y23" s="187"/>
      <c r="Z23" s="187"/>
      <c r="AA23" s="187"/>
      <c r="AB23" s="187"/>
      <c r="AC23" s="187"/>
      <c r="AD23" s="187"/>
      <c r="AX23" s="247"/>
      <c r="AY23" s="247"/>
      <c r="AZ23" s="247"/>
      <c r="BA23" s="247"/>
      <c r="BB23" s="247"/>
      <c r="BC23" s="247"/>
      <c r="BD23" s="247"/>
      <c r="BE23" s="247"/>
      <c r="BF23" s="247"/>
      <c r="BG23" s="247"/>
      <c r="BH23" s="247"/>
      <c r="BI23" s="247"/>
      <c r="BJ23" s="250"/>
      <c r="BK23" s="250"/>
      <c r="BL23" s="250"/>
      <c r="BM23" s="250"/>
      <c r="BN23" s="250"/>
      <c r="BO23" s="250"/>
      <c r="BP23" s="250"/>
      <c r="BQ23" s="250"/>
      <c r="BR23" s="250"/>
      <c r="BS23" s="250"/>
      <c r="BT23" s="250"/>
      <c r="BU23" s="250"/>
      <c r="BV23" s="247"/>
      <c r="BW23" s="247"/>
      <c r="BX23" s="247"/>
      <c r="BY23" s="247"/>
      <c r="BZ23" s="247"/>
      <c r="CA23" s="247"/>
      <c r="CB23" s="247"/>
      <c r="CC23" s="247"/>
      <c r="CD23" s="247"/>
      <c r="CE23" s="247"/>
      <c r="CF23" s="247"/>
      <c r="CG23" s="247"/>
      <c r="CH23" s="250"/>
      <c r="CI23" s="250"/>
      <c r="CJ23" s="250"/>
      <c r="CK23" s="250"/>
      <c r="CL23" s="250"/>
      <c r="CM23" s="250"/>
      <c r="CN23" s="250"/>
      <c r="CO23" s="250"/>
      <c r="CP23" s="250"/>
      <c r="CQ23" s="250"/>
      <c r="CR23" s="250"/>
      <c r="CS23" s="250"/>
    </row>
    <row r="24" spans="1:97" s="61" customFormat="1" ht="15">
      <c r="A24" s="110">
        <v>15</v>
      </c>
      <c r="B24" s="116"/>
      <c r="C24" s="111" t="s">
        <v>303</v>
      </c>
      <c r="D24" s="111"/>
      <c r="E24" s="111"/>
      <c r="F24" s="113"/>
      <c r="G24" s="114"/>
      <c r="H24" s="114"/>
      <c r="I24" s="114"/>
      <c r="J24" s="114"/>
      <c r="K24" s="115"/>
      <c r="L24" s="391" t="e">
        <f>IF(F54="","",MAX(N24:R24))</f>
        <v>#REF!</v>
      </c>
      <c r="M24" s="392" t="e">
        <f>IF(F54="","",+L24+(F54*7/5))</f>
        <v>#REF!</v>
      </c>
      <c r="N24" s="70" t="e">
        <f>IF(#REF!="",(DATEVALUE("10/1/2007")),#REF!)</f>
        <v>#REF!</v>
      </c>
      <c r="O24" s="71" t="e">
        <f>IF(G54="",(DATEVALUE("10/1/2007")),VLOOKUP(G54,$A$10:$M$67,13))</f>
        <v>#REF!</v>
      </c>
      <c r="P24" s="71" t="e">
        <f>IF(#REF!="",(DATEVALUE("10/1/2007")),VLOOKUP(#REF!,$A$10:$M$67,13))</f>
        <v>#REF!</v>
      </c>
      <c r="Q24" s="71" t="e">
        <f>IF(#REF!="",(DATEVALUE("10/1/2007")),VLOOKUP(#REF!,$A$10:$M$67,13))</f>
        <v>#REF!</v>
      </c>
      <c r="R24" s="71" t="e">
        <f>IF(#REF!="",(DATEVALUE("10/1/2007")),VLOOKUP(#REF!,$A$10:$M$67,13))</f>
        <v>#REF!</v>
      </c>
      <c r="S24" s="188"/>
      <c r="T24" s="185"/>
      <c r="U24" s="185"/>
      <c r="V24" s="185"/>
      <c r="W24" s="185"/>
      <c r="X24" s="186"/>
      <c r="Y24" s="187"/>
      <c r="Z24" s="187"/>
      <c r="AA24" s="187"/>
      <c r="AB24" s="187"/>
      <c r="AC24" s="187"/>
      <c r="AD24" s="187"/>
      <c r="AE24" s="187" t="s">
        <v>16</v>
      </c>
      <c r="AF24" s="187"/>
      <c r="AG24" s="187"/>
      <c r="AH24" s="187"/>
      <c r="AI24" s="187"/>
      <c r="AJ24" s="187"/>
      <c r="AK24" s="187"/>
      <c r="AL24" s="187"/>
      <c r="AM24" s="187"/>
      <c r="AN24" s="187"/>
      <c r="AO24" s="187"/>
      <c r="AP24" s="187"/>
      <c r="AQ24" s="187"/>
      <c r="AR24"/>
      <c r="AS24" s="264"/>
      <c r="AT24" s="265"/>
      <c r="AU24" s="265"/>
      <c r="AV24" s="63" t="s">
        <v>309</v>
      </c>
      <c r="AW24" s="458" t="s">
        <v>317</v>
      </c>
      <c r="AX24" s="458"/>
      <c r="AY24" s="458"/>
      <c r="AZ24" s="247"/>
      <c r="BA24" s="247"/>
      <c r="BB24" s="247"/>
      <c r="BC24" s="247"/>
      <c r="BD24" s="247"/>
      <c r="BE24" s="247"/>
      <c r="BF24" s="247"/>
      <c r="BG24" s="247"/>
      <c r="BH24" s="247"/>
      <c r="BI24" s="247"/>
      <c r="BJ24" s="250"/>
      <c r="BK24" s="250"/>
      <c r="BL24" s="250"/>
      <c r="BM24" s="250"/>
      <c r="BN24" s="250"/>
      <c r="BO24" s="250"/>
      <c r="BP24" s="250"/>
      <c r="BQ24" s="250"/>
      <c r="BR24" s="250"/>
      <c r="BS24" s="250"/>
      <c r="BT24" s="250"/>
      <c r="BU24" s="250"/>
      <c r="BV24" s="247"/>
      <c r="BW24" s="247"/>
      <c r="BX24" s="247"/>
      <c r="BY24" s="247"/>
      <c r="BZ24" s="247"/>
      <c r="CA24" s="247"/>
      <c r="CB24" s="247"/>
      <c r="CC24" s="247"/>
      <c r="CD24" s="247"/>
      <c r="CE24" s="247"/>
      <c r="CF24" s="247"/>
      <c r="CG24" s="247"/>
      <c r="CH24" s="250"/>
      <c r="CI24" s="250"/>
      <c r="CJ24" s="250"/>
      <c r="CK24" s="250"/>
      <c r="CL24" s="250"/>
      <c r="CM24" s="250"/>
      <c r="CN24" s="250"/>
      <c r="CO24" s="250"/>
      <c r="CP24" s="250"/>
      <c r="CQ24" s="250"/>
      <c r="CR24" s="250"/>
      <c r="CS24" s="250"/>
    </row>
    <row r="25" spans="1:97" s="438" customFormat="1" ht="15">
      <c r="A25" s="437">
        <v>16</v>
      </c>
      <c r="B25" s="116"/>
      <c r="C25" s="111"/>
      <c r="D25" s="111" t="s">
        <v>299</v>
      </c>
      <c r="E25" s="111"/>
      <c r="F25" s="113">
        <v>5</v>
      </c>
      <c r="G25" s="114" t="s">
        <v>16</v>
      </c>
      <c r="H25" s="114"/>
      <c r="I25" s="114"/>
      <c r="J25" s="114"/>
      <c r="K25" s="115">
        <v>40544</v>
      </c>
      <c r="L25" s="391"/>
      <c r="M25" s="392"/>
      <c r="N25" s="440"/>
      <c r="O25" s="441" t="e">
        <f>IF(G55="",(DATEVALUE("10/1/2007")),VLOOKUP(G55,$A$10:$M$67,13))</f>
        <v>#REF!</v>
      </c>
      <c r="P25" s="441" t="e">
        <f>IF(#REF!="",(DATEVALUE("10/1/2007")),VLOOKUP(#REF!,$A$10:$M$67,13))</f>
        <v>#REF!</v>
      </c>
      <c r="Q25" s="441" t="e">
        <f>IF(#REF!="",(DATEVALUE("10/1/2007")),VLOOKUP(#REF!,$A$10:$M$67,13))</f>
        <v>#REF!</v>
      </c>
      <c r="R25" s="441" t="e">
        <f>IF(#REF!="",(DATEVALUE("10/1/2007")),VLOOKUP(#REF!,$A$10:$M$67,13))</f>
        <v>#REF!</v>
      </c>
      <c r="S25" s="442"/>
      <c r="T25" s="185"/>
      <c r="U25" s="185"/>
      <c r="V25" s="185"/>
      <c r="W25" s="185"/>
      <c r="X25" s="186"/>
      <c r="Y25" s="436"/>
      <c r="Z25" s="436"/>
      <c r="AA25" s="436"/>
      <c r="AB25" s="436"/>
      <c r="AC25" s="436"/>
      <c r="AD25" s="436"/>
      <c r="AE25" s="436">
        <v>40</v>
      </c>
      <c r="AF25" s="436"/>
      <c r="AG25" s="436"/>
      <c r="AH25" s="436"/>
      <c r="AI25" s="436"/>
      <c r="AJ25" s="436"/>
      <c r="AK25" s="436"/>
      <c r="AL25" s="436"/>
      <c r="AM25" s="63" t="s">
        <v>309</v>
      </c>
      <c r="AN25" s="456" t="s">
        <v>317</v>
      </c>
      <c r="AO25" s="456"/>
      <c r="AP25" s="456"/>
      <c r="AQ25" s="187"/>
      <c r="AR25"/>
      <c r="AS25" s="264"/>
      <c r="AT25" s="265"/>
      <c r="AU25" s="265">
        <v>0.1</v>
      </c>
      <c r="AV25" s="63" t="s">
        <v>309</v>
      </c>
      <c r="AW25" s="458" t="s">
        <v>317</v>
      </c>
      <c r="AX25" s="458"/>
      <c r="AY25" s="458"/>
      <c r="AZ25" s="446"/>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c r="CS25" s="446"/>
    </row>
    <row r="26" spans="1:97" s="438" customFormat="1" ht="15">
      <c r="A26" s="437">
        <v>17</v>
      </c>
      <c r="B26" s="116"/>
      <c r="C26" s="111"/>
      <c r="D26" s="111" t="s">
        <v>300</v>
      </c>
      <c r="E26" s="111"/>
      <c r="F26" s="113">
        <v>1</v>
      </c>
      <c r="G26" s="114">
        <v>11</v>
      </c>
      <c r="H26" s="114" t="s">
        <v>16</v>
      </c>
      <c r="I26" s="114" t="s">
        <v>16</v>
      </c>
      <c r="J26" s="114" t="s">
        <v>16</v>
      </c>
      <c r="K26" s="115"/>
      <c r="L26" s="391" t="e">
        <f>IF(F56="","",MAX(N26:R26))</f>
        <v>#REF!</v>
      </c>
      <c r="M26" s="392" t="e">
        <f>IF(F56="","",+L26+(F56*7/5))</f>
        <v>#REF!</v>
      </c>
      <c r="N26" s="440" t="e">
        <f>IF(#REF!="",(DATEVALUE("10/1/2007")),#REF!)</f>
        <v>#REF!</v>
      </c>
      <c r="O26" s="441" t="e">
        <f>IF(G56="",(DATEVALUE("10/1/2007")),VLOOKUP(G56,$A$10:$M$67,13))</f>
        <v>#REF!</v>
      </c>
      <c r="P26" s="441" t="e">
        <f>IF(#REF!="",(DATEVALUE("10/1/2007")),VLOOKUP(#REF!,$A$10:$M$67,13))</f>
        <v>#REF!</v>
      </c>
      <c r="Q26" s="441" t="e">
        <f>IF(#REF!="",(DATEVALUE("10/1/2007")),VLOOKUP(#REF!,$A$10:$M$67,13))</f>
        <v>#REF!</v>
      </c>
      <c r="R26" s="441" t="e">
        <f>IF(#REF!="",(DATEVALUE("10/1/2007")),VLOOKUP(#REF!,$A$10:$M$67,13))</f>
        <v>#REF!</v>
      </c>
      <c r="S26" s="442"/>
      <c r="T26" s="185">
        <v>431</v>
      </c>
      <c r="U26" s="185"/>
      <c r="V26" s="185"/>
      <c r="W26" s="185"/>
      <c r="X26" s="186"/>
      <c r="Y26" s="436"/>
      <c r="Z26" s="436"/>
      <c r="AA26" s="436"/>
      <c r="AB26" s="436"/>
      <c r="AC26" s="436"/>
      <c r="AD26" s="436"/>
      <c r="AE26" s="436">
        <v>8</v>
      </c>
      <c r="AF26" s="436"/>
      <c r="AG26" s="436"/>
      <c r="AH26" s="436"/>
      <c r="AI26" s="436"/>
      <c r="AJ26" s="436"/>
      <c r="AK26" s="436"/>
      <c r="AL26" s="436"/>
      <c r="AM26" s="63" t="s">
        <v>309</v>
      </c>
      <c r="AN26" s="456" t="s">
        <v>317</v>
      </c>
      <c r="AO26" s="456"/>
      <c r="AP26" s="456"/>
      <c r="AU26" s="455">
        <v>0.1</v>
      </c>
      <c r="AX26" s="446"/>
      <c r="AY26" s="446"/>
      <c r="AZ26" s="446"/>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row>
    <row r="27" spans="1:97" s="438" customFormat="1" ht="15">
      <c r="A27" s="437">
        <v>18</v>
      </c>
      <c r="B27" s="116"/>
      <c r="C27" s="111"/>
      <c r="D27" s="118" t="s">
        <v>157</v>
      </c>
      <c r="E27" s="118"/>
      <c r="F27" s="113">
        <v>15</v>
      </c>
      <c r="G27" s="114" t="s">
        <v>16</v>
      </c>
      <c r="H27" s="114"/>
      <c r="I27" s="114"/>
      <c r="J27" s="114"/>
      <c r="K27" s="115"/>
      <c r="L27" s="391"/>
      <c r="M27" s="392"/>
      <c r="N27" s="440"/>
      <c r="O27" s="441">
        <f>IF(G57="",(DATEVALUE("10/1/2007")),VLOOKUP(G57,$A$10:$M$67,13))</f>
        <v>39356</v>
      </c>
      <c r="P27" s="441" t="e">
        <f>IF(#REF!="",(DATEVALUE("10/1/2007")),VLOOKUP(#REF!,$A$10:$M$67,13))</f>
        <v>#REF!</v>
      </c>
      <c r="Q27" s="441" t="e">
        <f>IF(#REF!="",(DATEVALUE("10/1/2007")),VLOOKUP(#REF!,$A$10:$M$67,13))</f>
        <v>#REF!</v>
      </c>
      <c r="R27" s="441" t="e">
        <f>IF(#REF!="",(DATEVALUE("10/1/2007")),VLOOKUP(#REF!,$A$10:$M$67,13))</f>
        <v>#REF!</v>
      </c>
      <c r="S27" s="442"/>
      <c r="T27" s="443"/>
      <c r="U27" s="443"/>
      <c r="V27" s="443"/>
      <c r="W27" s="443"/>
      <c r="X27" s="444"/>
      <c r="Y27" s="239"/>
      <c r="Z27" s="239"/>
      <c r="AA27" s="239"/>
      <c r="AB27" s="239"/>
      <c r="AC27" s="239"/>
      <c r="AD27" s="239"/>
      <c r="AX27" s="446"/>
      <c r="AY27" s="446"/>
      <c r="AZ27" s="446"/>
      <c r="BA27" s="446"/>
      <c r="BB27" s="446"/>
      <c r="BC27" s="446"/>
      <c r="BD27" s="446"/>
      <c r="BE27" s="446"/>
      <c r="BF27" s="446"/>
      <c r="BG27" s="446"/>
      <c r="BH27" s="446"/>
      <c r="BI27" s="446"/>
      <c r="BJ27" s="446"/>
      <c r="BK27" s="446"/>
      <c r="BL27" s="446"/>
      <c r="BM27" s="446"/>
      <c r="BN27" s="446"/>
      <c r="BO27" s="446"/>
      <c r="BP27" s="446"/>
      <c r="BQ27" s="446"/>
      <c r="BR27" s="446"/>
      <c r="BS27" s="446"/>
      <c r="BT27" s="446"/>
      <c r="BU27" s="446"/>
      <c r="BV27" s="446"/>
      <c r="BW27" s="446"/>
      <c r="BX27" s="446"/>
      <c r="BY27" s="446"/>
      <c r="BZ27" s="446"/>
      <c r="CA27" s="446"/>
      <c r="CB27" s="446"/>
      <c r="CC27" s="446"/>
      <c r="CD27" s="446"/>
      <c r="CE27" s="446"/>
      <c r="CF27" s="446"/>
      <c r="CG27" s="446"/>
      <c r="CH27" s="446"/>
      <c r="CI27" s="446"/>
      <c r="CJ27" s="446"/>
      <c r="CK27" s="446"/>
      <c r="CL27" s="446"/>
      <c r="CM27" s="446"/>
      <c r="CN27" s="446"/>
      <c r="CO27" s="446"/>
      <c r="CP27" s="446"/>
      <c r="CQ27" s="446"/>
      <c r="CR27" s="446"/>
      <c r="CS27" s="446"/>
    </row>
    <row r="28" spans="1:97" s="438" customFormat="1" ht="15">
      <c r="A28" s="437">
        <v>19</v>
      </c>
      <c r="B28" s="116"/>
      <c r="C28" s="111"/>
      <c r="D28" s="111" t="s">
        <v>301</v>
      </c>
      <c r="E28" s="111"/>
      <c r="F28" s="113"/>
      <c r="G28" s="114"/>
      <c r="H28" s="114"/>
      <c r="I28" s="114"/>
      <c r="J28" s="114"/>
      <c r="K28" s="115"/>
      <c r="L28" s="391" t="e">
        <f>IF(F21="","",MAX(N28:R28))</f>
        <v>#REF!</v>
      </c>
      <c r="M28" s="392" t="e">
        <f>IF(F21="","",+L28+(F21*7/5))</f>
        <v>#REF!</v>
      </c>
      <c r="N28" s="440" t="e">
        <f>IF(#REF!="",(DATEVALUE("10/1/2007")),#REF!)</f>
        <v>#REF!</v>
      </c>
      <c r="O28" s="441" t="e">
        <f>IF(#REF!="",(DATEVALUE("10/1/2007")),VLOOKUP(#REF!,$A$10:$M$67,13))</f>
        <v>#REF!</v>
      </c>
      <c r="P28" s="441" t="e">
        <f>IF(#REF!="",(DATEVALUE("10/1/2007")),VLOOKUP(#REF!,$A$10:$M$67,13))</f>
        <v>#REF!</v>
      </c>
      <c r="Q28" s="441" t="e">
        <f>IF(#REF!="",(DATEVALUE("10/1/2007")),VLOOKUP(#REF!,$A$10:$M$67,13))</f>
        <v>#REF!</v>
      </c>
      <c r="R28" s="441" t="e">
        <f>IF(#REF!="",(DATEVALUE("10/1/2007")),VLOOKUP(#REF!,$A$10:$M$67,13))</f>
        <v>#REF!</v>
      </c>
      <c r="S28" s="442"/>
      <c r="T28" s="443"/>
      <c r="U28" s="443"/>
      <c r="V28" s="443"/>
      <c r="W28" s="443"/>
      <c r="X28" s="444"/>
      <c r="Y28" s="239"/>
      <c r="Z28" s="239"/>
      <c r="AA28" s="239"/>
      <c r="AB28" s="239"/>
      <c r="AC28" s="239"/>
      <c r="AD28" s="239"/>
      <c r="AZ28" s="446"/>
      <c r="BA28" s="446"/>
      <c r="BB28" s="446"/>
      <c r="BC28" s="446"/>
      <c r="BD28" s="446"/>
      <c r="BE28" s="446"/>
      <c r="BF28" s="446"/>
      <c r="BG28" s="446"/>
      <c r="BH28" s="446"/>
      <c r="BI28" s="446"/>
      <c r="BJ28" s="446"/>
      <c r="BK28" s="446"/>
      <c r="BL28" s="446"/>
      <c r="BM28" s="446"/>
      <c r="BN28" s="446"/>
      <c r="BO28" s="446"/>
      <c r="BP28" s="446"/>
      <c r="BQ28" s="446"/>
      <c r="BR28" s="446"/>
      <c r="BS28" s="446"/>
      <c r="BT28" s="446"/>
      <c r="BU28" s="446"/>
      <c r="BV28" s="446"/>
      <c r="BW28" s="446"/>
      <c r="BX28" s="446"/>
      <c r="BY28" s="446"/>
      <c r="BZ28" s="446"/>
      <c r="CA28" s="446"/>
      <c r="CB28" s="446"/>
      <c r="CC28" s="446"/>
      <c r="CD28" s="446"/>
      <c r="CE28" s="446"/>
      <c r="CF28" s="446"/>
      <c r="CG28" s="446"/>
      <c r="CH28" s="446"/>
      <c r="CI28" s="446"/>
      <c r="CJ28" s="446"/>
      <c r="CK28" s="446"/>
      <c r="CL28" s="446"/>
      <c r="CM28" s="446"/>
      <c r="CN28" s="446"/>
      <c r="CO28" s="446"/>
      <c r="CP28" s="446"/>
      <c r="CQ28" s="446"/>
      <c r="CR28" s="446"/>
      <c r="CS28" s="446"/>
    </row>
    <row r="29" spans="1:97" s="438" customFormat="1" ht="15">
      <c r="A29" s="437">
        <v>20</v>
      </c>
      <c r="B29" s="116"/>
      <c r="C29" s="111"/>
      <c r="D29" s="111" t="s">
        <v>302</v>
      </c>
      <c r="E29" s="111"/>
      <c r="F29" s="113">
        <v>40</v>
      </c>
      <c r="G29" s="114">
        <v>17</v>
      </c>
      <c r="H29" s="114"/>
      <c r="I29" s="114"/>
      <c r="J29" s="114"/>
      <c r="K29" s="115"/>
      <c r="L29" s="391" t="e">
        <f>IF(#REF!="","",MAX(N29:R29))</f>
        <v>#REF!</v>
      </c>
      <c r="M29" s="392" t="e">
        <f>IF(#REF!="","",+L29+(#REF!*7/5))</f>
        <v>#REF!</v>
      </c>
      <c r="N29" s="440" t="e">
        <f>IF(#REF!="",(DATEVALUE("10/1/2007")),#REF!)</f>
        <v>#REF!</v>
      </c>
      <c r="O29" s="441" t="e">
        <f>IF(#REF!="",(DATEVALUE("10/1/2007")),VLOOKUP(#REF!,$A$10:$M$67,13))</f>
        <v>#REF!</v>
      </c>
      <c r="P29" s="441" t="e">
        <f>IF(H49="",(DATEVALUE("10/1/2007")),VLOOKUP(H49,$A$10:$M$67,13))</f>
        <v>#REF!</v>
      </c>
      <c r="Q29" s="441" t="e">
        <f>IF(#REF!="",(DATEVALUE("10/1/2007")),VLOOKUP(#REF!,$A$10:$M$67,13))</f>
        <v>#REF!</v>
      </c>
      <c r="R29" s="441">
        <f>IF(J42="",(DATEVALUE("10/1/2007")),VLOOKUP(J42,$A$10:$M$67,13))</f>
        <v>39356</v>
      </c>
      <c r="S29" s="442"/>
      <c r="T29" s="443"/>
      <c r="U29" s="443"/>
      <c r="V29" s="443"/>
      <c r="W29" s="443"/>
      <c r="X29" s="444"/>
      <c r="Y29" s="239"/>
      <c r="Z29" s="239"/>
      <c r="AA29" s="239"/>
      <c r="AB29" s="239"/>
      <c r="AC29" s="239"/>
      <c r="AD29" s="239"/>
      <c r="AU29" s="455">
        <v>0.15</v>
      </c>
      <c r="AX29" s="446"/>
      <c r="AY29" s="446"/>
      <c r="AZ29" s="446"/>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c r="CS29" s="446"/>
    </row>
    <row r="30" spans="1:97" s="438" customFormat="1" ht="12.75">
      <c r="A30" s="437">
        <v>21</v>
      </c>
      <c r="B30" s="116"/>
      <c r="L30" s="391" t="e">
        <f>IF(F20="","",MAX(N30:R30))</f>
        <v>#REF!</v>
      </c>
      <c r="M30" s="392" t="e">
        <f>IF(F20="","",+L30+(F20*7/5))</f>
        <v>#REF!</v>
      </c>
      <c r="N30" s="440" t="e">
        <f>IF(#REF!="",(DATEVALUE("10/1/2007")),#REF!)</f>
        <v>#REF!</v>
      </c>
      <c r="O30" s="441" t="e">
        <f>IF(#REF!="",(DATEVALUE("10/1/2007")),VLOOKUP(#REF!,$A$10:$M$67,13))</f>
        <v>#REF!</v>
      </c>
      <c r="P30" s="441" t="e">
        <f>IF(H50="",(DATEVALUE("10/1/2007")),VLOOKUP(H50,$A$10:$M$67,13))</f>
        <v>#REF!</v>
      </c>
      <c r="Q30" s="441" t="e">
        <f>IF(#REF!="",(DATEVALUE("10/1/2007")),VLOOKUP(#REF!,$A$10:$M$67,13))</f>
        <v>#REF!</v>
      </c>
      <c r="R30" s="441" t="e">
        <f>IF(J43="",(DATEVALUE("10/1/2007")),VLOOKUP(J43,$A$10:$M$67,13))</f>
        <v>#N/A</v>
      </c>
      <c r="S30" s="442"/>
      <c r="T30" s="443"/>
      <c r="U30" s="443"/>
      <c r="V30" s="443"/>
      <c r="W30" s="443"/>
      <c r="X30" s="444"/>
      <c r="Y30" s="239"/>
      <c r="Z30" s="239"/>
      <c r="AA30" s="239"/>
      <c r="AB30" s="239"/>
      <c r="AC30" s="239"/>
      <c r="AD30" s="239"/>
      <c r="AZ30" s="446"/>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c r="CS30" s="446"/>
    </row>
    <row r="31" spans="1:97" s="438" customFormat="1" ht="15">
      <c r="A31" s="437">
        <v>22</v>
      </c>
      <c r="B31" s="116"/>
      <c r="C31" s="116" t="s">
        <v>297</v>
      </c>
      <c r="D31" s="111"/>
      <c r="E31" s="111"/>
      <c r="F31" s="113"/>
      <c r="G31" s="114"/>
      <c r="H31" s="114"/>
      <c r="I31" s="114"/>
      <c r="J31" s="114"/>
      <c r="K31" s="115"/>
      <c r="L31" s="391" t="e">
        <f>IF(#REF!="","",MAX(N31:R31))</f>
        <v>#REF!</v>
      </c>
      <c r="M31" s="392" t="e">
        <f>IF(#REF!="","",+L31+(#REF!*7/5))</f>
        <v>#REF!</v>
      </c>
      <c r="N31" s="440">
        <f>IF(K39="",(DATEVALUE("10/1/2007")),K39)</f>
        <v>39356</v>
      </c>
      <c r="O31" s="441" t="e">
        <f>IF(#REF!="",(DATEVALUE("10/1/2007")),VLOOKUP(#REF!,$A$10:$M$67,13))</f>
        <v>#REF!</v>
      </c>
      <c r="P31" s="441">
        <f>IF(H51="",(DATEVALUE("10/1/2007")),VLOOKUP(H51,$A$10:$M$67,13))</f>
        <v>39356</v>
      </c>
      <c r="Q31" s="441" t="e">
        <f>IF(I44="",(DATEVALUE("10/1/2007")),VLOOKUP(I44,$A$10:$M$67,13))</f>
        <v>#N/A</v>
      </c>
      <c r="R31" s="441">
        <f>IF(J44="",(DATEVALUE("10/1/2007")),VLOOKUP(J44,$A$10:$M$67,13))</f>
        <v>39356</v>
      </c>
      <c r="S31" s="442"/>
      <c r="T31" s="443"/>
      <c r="U31" s="443"/>
      <c r="V31" s="443"/>
      <c r="W31" s="443"/>
      <c r="X31" s="444"/>
      <c r="Y31" s="239"/>
      <c r="Z31" s="239"/>
      <c r="AA31" s="239"/>
      <c r="AB31" s="239"/>
      <c r="AC31" s="239"/>
      <c r="AD31" s="239"/>
      <c r="AX31" s="446"/>
      <c r="AY31" s="446"/>
      <c r="AZ31" s="446"/>
      <c r="BA31" s="446"/>
      <c r="BB31" s="446"/>
      <c r="BC31" s="446"/>
      <c r="BD31" s="446"/>
      <c r="BE31" s="446"/>
      <c r="BF31" s="446"/>
      <c r="BG31" s="446"/>
      <c r="BH31" s="446"/>
      <c r="BI31" s="446"/>
      <c r="BJ31" s="446"/>
      <c r="BK31" s="446"/>
      <c r="BL31" s="446"/>
      <c r="BM31" s="446"/>
      <c r="BN31" s="446"/>
      <c r="BO31" s="446"/>
      <c r="BP31" s="446"/>
      <c r="BQ31" s="446"/>
      <c r="BR31" s="446"/>
      <c r="BS31" s="446"/>
      <c r="BT31" s="446"/>
      <c r="BU31" s="446"/>
      <c r="BV31" s="446"/>
      <c r="BW31" s="446"/>
      <c r="BX31" s="446"/>
      <c r="BY31" s="446"/>
      <c r="BZ31" s="446"/>
      <c r="CA31" s="446"/>
      <c r="CB31" s="446"/>
      <c r="CC31" s="446"/>
      <c r="CD31" s="446"/>
      <c r="CE31" s="446"/>
      <c r="CF31" s="446"/>
      <c r="CG31" s="446"/>
      <c r="CH31" s="446"/>
      <c r="CI31" s="446"/>
      <c r="CJ31" s="446"/>
      <c r="CK31" s="446"/>
      <c r="CL31" s="446"/>
      <c r="CM31" s="446"/>
      <c r="CN31" s="446"/>
      <c r="CO31" s="446"/>
      <c r="CP31" s="446"/>
      <c r="CQ31" s="446"/>
      <c r="CR31" s="446"/>
      <c r="CS31" s="446"/>
    </row>
    <row r="32" spans="1:97" s="438" customFormat="1" ht="15">
      <c r="A32" s="437">
        <v>23</v>
      </c>
      <c r="B32" s="117"/>
      <c r="C32" s="111" t="s">
        <v>153</v>
      </c>
      <c r="D32" s="111"/>
      <c r="E32" s="111"/>
      <c r="F32" s="113">
        <v>5</v>
      </c>
      <c r="G32" s="114"/>
      <c r="H32" s="114"/>
      <c r="I32" s="114"/>
      <c r="J32" s="114"/>
      <c r="K32" s="115"/>
      <c r="L32" s="391" t="e">
        <f>IF(#REF!="","",MAX(N32:R32))</f>
        <v>#REF!</v>
      </c>
      <c r="M32" s="392" t="e">
        <f>IF(#REF!="","",+L32+(#REF!*7/5))</f>
        <v>#REF!</v>
      </c>
      <c r="N32" s="440">
        <f>IF(K40="",(DATEVALUE("10/1/2007")),K40)</f>
        <v>39356</v>
      </c>
      <c r="O32" s="441" t="e">
        <f>IF(#REF!="",(DATEVALUE("10/1/2007")),VLOOKUP(#REF!,$A$10:$M$67,13))</f>
        <v>#REF!</v>
      </c>
      <c r="P32" s="441">
        <f>IF(H52="",(DATEVALUE("10/1/2007")),VLOOKUP(H52,$A$10:$M$67,13))</f>
        <v>39356</v>
      </c>
      <c r="Q32" s="441" t="e">
        <f>IF(#REF!="",(DATEVALUE("10/1/2007")),VLOOKUP(#REF!,$A$10:$M$67,13))</f>
        <v>#REF!</v>
      </c>
      <c r="R32" s="441">
        <f>IF(J45="",(DATEVALUE("10/1/2007")),VLOOKUP(J45,$A$10:$M$67,13))</f>
        <v>39356</v>
      </c>
      <c r="S32" s="442"/>
      <c r="T32" s="443"/>
      <c r="U32" s="443"/>
      <c r="V32" s="443"/>
      <c r="W32" s="443"/>
      <c r="X32" s="444"/>
      <c r="Y32" s="239"/>
      <c r="Z32" s="239"/>
      <c r="AA32" s="239"/>
      <c r="AB32" s="239"/>
      <c r="AC32" s="239"/>
      <c r="AD32" s="239"/>
      <c r="AE32" s="187"/>
      <c r="AF32" s="187"/>
      <c r="AG32" s="187"/>
      <c r="AH32" s="187"/>
      <c r="AI32" s="187"/>
      <c r="AJ32" s="187"/>
      <c r="AK32" s="187"/>
      <c r="AL32" s="187"/>
      <c r="AM32" s="187"/>
      <c r="AN32" s="187"/>
      <c r="AO32" s="187"/>
      <c r="AP32" s="187"/>
      <c r="AQ32" s="187"/>
      <c r="AR32"/>
      <c r="AS32" s="264"/>
      <c r="AT32" s="265"/>
      <c r="AU32" s="265">
        <v>0.1</v>
      </c>
      <c r="AV32" s="63" t="s">
        <v>309</v>
      </c>
      <c r="AW32" s="456" t="s">
        <v>317</v>
      </c>
      <c r="AX32" s="456"/>
      <c r="AY32" s="457"/>
      <c r="AZ32" s="446"/>
      <c r="BA32" s="446"/>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row>
    <row r="33" spans="1:97" s="438" customFormat="1" ht="15">
      <c r="A33" s="437">
        <v>24</v>
      </c>
      <c r="B33" s="116"/>
      <c r="C33" s="111" t="s">
        <v>304</v>
      </c>
      <c r="D33" s="111"/>
      <c r="E33" s="111"/>
      <c r="F33" s="113"/>
      <c r="G33" s="114"/>
      <c r="H33" s="114"/>
      <c r="I33" s="114"/>
      <c r="J33" s="114"/>
      <c r="K33" s="115"/>
      <c r="L33" s="391" t="e">
        <f>IF(#REF!="","",MAX(N33:R33))</f>
        <v>#REF!</v>
      </c>
      <c r="M33" s="392" t="e">
        <f>IF(#REF!="","",+L33+(#REF!*7/5))</f>
        <v>#REF!</v>
      </c>
      <c r="N33" s="440">
        <f>IF(K41="",(DATEVALUE("10/1/2007")),K41)</f>
        <v>39356</v>
      </c>
      <c r="O33" s="441" t="e">
        <f>IF(#REF!="",(DATEVALUE("10/1/2007")),VLOOKUP(#REF!,$A$10:$M$67,13))</f>
        <v>#REF!</v>
      </c>
      <c r="P33" s="441" t="e">
        <f>IF(H53="",(DATEVALUE("10/1/2007")),VLOOKUP(H53,$A$10:$M$67,13))</f>
        <v>#REF!</v>
      </c>
      <c r="Q33" s="441" t="e">
        <f>IF(#REF!="",(DATEVALUE("10/1/2007")),VLOOKUP(#REF!,$A$10:$M$67,13))</f>
        <v>#REF!</v>
      </c>
      <c r="R33" s="441">
        <f>IF(J46="",(DATEVALUE("10/1/2007")),VLOOKUP(J46,$A$10:$M$67,13))</f>
        <v>39356</v>
      </c>
      <c r="S33" s="442"/>
      <c r="T33" s="443"/>
      <c r="U33" s="443"/>
      <c r="V33" s="443"/>
      <c r="W33" s="443"/>
      <c r="X33" s="444"/>
      <c r="Y33" s="239"/>
      <c r="Z33" s="239"/>
      <c r="AA33" s="239"/>
      <c r="AB33" s="239"/>
      <c r="AC33" s="239"/>
      <c r="AD33" s="239"/>
      <c r="AE33" s="187"/>
      <c r="AF33" s="187"/>
      <c r="AG33" s="187"/>
      <c r="AH33" s="187"/>
      <c r="AI33" s="187"/>
      <c r="AJ33" s="187"/>
      <c r="AK33" s="187"/>
      <c r="AL33" s="187"/>
      <c r="AM33" s="187"/>
      <c r="AN33" s="187"/>
      <c r="AO33" s="187"/>
      <c r="AP33" s="187"/>
      <c r="AQ33" s="187"/>
      <c r="AR33"/>
      <c r="AS33" s="264"/>
      <c r="AT33" s="265"/>
      <c r="AU33" s="265"/>
      <c r="AV33" s="63"/>
      <c r="AW33" s="61"/>
      <c r="AX33" s="247"/>
      <c r="AY33" s="247"/>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446"/>
      <c r="CG33" s="446"/>
      <c r="CH33" s="446"/>
      <c r="CI33" s="446"/>
      <c r="CJ33" s="446"/>
      <c r="CK33" s="446"/>
      <c r="CL33" s="446"/>
      <c r="CM33" s="446"/>
      <c r="CN33" s="446"/>
      <c r="CO33" s="446"/>
      <c r="CP33" s="446"/>
      <c r="CQ33" s="446"/>
      <c r="CR33" s="446"/>
      <c r="CS33" s="446"/>
    </row>
    <row r="34" spans="1:97" s="61" customFormat="1" ht="15">
      <c r="A34" s="110">
        <v>25</v>
      </c>
      <c r="B34" s="116"/>
      <c r="C34" s="117" t="s">
        <v>127</v>
      </c>
      <c r="D34" s="117"/>
      <c r="E34" s="117"/>
      <c r="F34" s="113">
        <v>40</v>
      </c>
      <c r="G34" s="114"/>
      <c r="H34" s="114" t="s">
        <v>16</v>
      </c>
      <c r="I34" s="114"/>
      <c r="J34" s="114"/>
      <c r="K34" s="115">
        <v>40695</v>
      </c>
      <c r="L34" s="391">
        <f aca="true" t="shared" si="5" ref="L34:L40">IF(F23="","",MAX(N34:R34))</f>
      </c>
      <c r="M34" s="392">
        <f aca="true" t="shared" si="6" ref="M34:M40">IF(F23="","",+L34+(F23*7/5))</f>
      </c>
      <c r="N34" s="70">
        <f aca="true" t="shared" si="7" ref="N34:N40">IF(K23="",(DATEVALUE("10/1/2007")),K23)</f>
        <v>39356</v>
      </c>
      <c r="O34" s="71">
        <f aca="true" t="shared" si="8" ref="O34:R40">IF(G23="",(DATEVALUE("10/1/2007")),VLOOKUP(G23,$A$10:$M$67,13))</f>
        <v>39356</v>
      </c>
      <c r="P34" s="71">
        <f t="shared" si="8"/>
        <v>39356</v>
      </c>
      <c r="Q34" s="71">
        <f t="shared" si="8"/>
        <v>39356</v>
      </c>
      <c r="R34" s="71">
        <f t="shared" si="8"/>
        <v>39356</v>
      </c>
      <c r="S34" s="188"/>
      <c r="T34" s="185"/>
      <c r="U34" s="185"/>
      <c r="V34" s="185"/>
      <c r="W34" s="185"/>
      <c r="X34" s="186"/>
      <c r="Y34" s="187"/>
      <c r="Z34" s="187"/>
      <c r="AA34" s="187"/>
      <c r="AB34" s="187"/>
      <c r="AC34" s="187"/>
      <c r="AD34" s="187"/>
      <c r="AE34" s="187">
        <v>40</v>
      </c>
      <c r="AF34" s="187"/>
      <c r="AG34" s="187"/>
      <c r="AH34" s="187"/>
      <c r="AI34" s="187"/>
      <c r="AJ34" s="187"/>
      <c r="AK34" s="187">
        <v>640</v>
      </c>
      <c r="AL34" s="187"/>
      <c r="AM34" s="187"/>
      <c r="AN34" s="187"/>
      <c r="AO34" s="187"/>
      <c r="AP34" s="187"/>
      <c r="AQ34" s="187"/>
      <c r="AR34"/>
      <c r="AS34" s="264"/>
      <c r="AT34" s="265"/>
      <c r="AU34" s="265">
        <v>0.15</v>
      </c>
      <c r="AV34" s="63"/>
      <c r="AW34" s="61" t="s">
        <v>458</v>
      </c>
      <c r="AX34" s="247"/>
      <c r="AY34" s="247"/>
      <c r="AZ34" s="247"/>
      <c r="BA34" s="247"/>
      <c r="BB34" s="247"/>
      <c r="BC34" s="247"/>
      <c r="BD34" s="247"/>
      <c r="BE34" s="247"/>
      <c r="BF34" s="247"/>
      <c r="BG34" s="247"/>
      <c r="BH34" s="247"/>
      <c r="BI34" s="247"/>
      <c r="BJ34" s="250"/>
      <c r="BK34" s="250"/>
      <c r="BL34" s="250"/>
      <c r="BM34" s="250"/>
      <c r="BN34" s="250"/>
      <c r="BO34" s="250"/>
      <c r="BP34" s="250"/>
      <c r="BQ34" s="250"/>
      <c r="BR34" s="250"/>
      <c r="BS34" s="250"/>
      <c r="BT34" s="250"/>
      <c r="BU34" s="250"/>
      <c r="BV34" s="247"/>
      <c r="BW34" s="247"/>
      <c r="BX34" s="247"/>
      <c r="BY34" s="247"/>
      <c r="BZ34" s="247"/>
      <c r="CA34" s="247"/>
      <c r="CB34" s="247"/>
      <c r="CC34" s="247"/>
      <c r="CD34" s="247"/>
      <c r="CE34" s="247"/>
      <c r="CF34" s="247"/>
      <c r="CG34" s="247"/>
      <c r="CH34" s="250"/>
      <c r="CI34" s="250"/>
      <c r="CJ34" s="250"/>
      <c r="CK34" s="250"/>
      <c r="CL34" s="250"/>
      <c r="CM34" s="250"/>
      <c r="CN34" s="250"/>
      <c r="CO34" s="250"/>
      <c r="CP34" s="250"/>
      <c r="CQ34" s="250"/>
      <c r="CR34" s="250"/>
      <c r="CS34" s="250"/>
    </row>
    <row r="35" spans="1:97" s="61" customFormat="1" ht="36.75">
      <c r="A35" s="110">
        <v>26</v>
      </c>
      <c r="B35" s="116"/>
      <c r="C35" s="117" t="s">
        <v>128</v>
      </c>
      <c r="D35" s="117"/>
      <c r="E35" s="117"/>
      <c r="F35" s="113">
        <v>20</v>
      </c>
      <c r="G35" s="114">
        <v>20</v>
      </c>
      <c r="H35" s="114"/>
      <c r="I35" s="114"/>
      <c r="J35" s="114"/>
      <c r="L35" s="391">
        <f t="shared" si="5"/>
      </c>
      <c r="M35" s="392">
        <f t="shared" si="6"/>
      </c>
      <c r="N35" s="70">
        <f t="shared" si="7"/>
        <v>39356</v>
      </c>
      <c r="O35" s="71">
        <f t="shared" si="8"/>
        <v>39356</v>
      </c>
      <c r="P35" s="71">
        <f t="shared" si="8"/>
        <v>39356</v>
      </c>
      <c r="Q35" s="71">
        <f t="shared" si="8"/>
        <v>39356</v>
      </c>
      <c r="R35" s="71">
        <f t="shared" si="8"/>
        <v>39356</v>
      </c>
      <c r="S35" s="188"/>
      <c r="T35" s="185"/>
      <c r="U35" s="185"/>
      <c r="V35" s="185"/>
      <c r="W35" s="185"/>
      <c r="X35" s="186"/>
      <c r="Y35" s="187"/>
      <c r="Z35" s="187"/>
      <c r="AA35" s="187"/>
      <c r="AB35" s="187"/>
      <c r="AC35" s="187"/>
      <c r="AD35" s="187"/>
      <c r="AE35" s="187">
        <v>24</v>
      </c>
      <c r="AF35" s="187"/>
      <c r="AG35" s="187">
        <v>640</v>
      </c>
      <c r="AH35" s="187"/>
      <c r="AI35" s="187"/>
      <c r="AJ35" s="187"/>
      <c r="AK35" s="187"/>
      <c r="AL35" s="187"/>
      <c r="AM35" s="187"/>
      <c r="AN35" s="187"/>
      <c r="AO35" s="187"/>
      <c r="AP35" s="187"/>
      <c r="AQ35" s="187"/>
      <c r="AR35"/>
      <c r="AS35" s="264"/>
      <c r="AT35" s="265"/>
      <c r="AU35" s="265">
        <v>0.1</v>
      </c>
      <c r="AV35" s="62" t="s">
        <v>25</v>
      </c>
      <c r="AW35" s="61" t="s">
        <v>458</v>
      </c>
      <c r="AX35" s="247"/>
      <c r="AY35" s="247"/>
      <c r="AZ35" s="247"/>
      <c r="BA35" s="247"/>
      <c r="BB35" s="247"/>
      <c r="BC35" s="247"/>
      <c r="BD35" s="247"/>
      <c r="BE35" s="247"/>
      <c r="BF35" s="247"/>
      <c r="BG35" s="247"/>
      <c r="BH35" s="247"/>
      <c r="BI35" s="247"/>
      <c r="BJ35" s="250"/>
      <c r="BK35" s="250"/>
      <c r="BL35" s="250"/>
      <c r="BM35" s="250"/>
      <c r="BN35" s="250"/>
      <c r="BO35" s="250"/>
      <c r="BP35" s="250"/>
      <c r="BQ35" s="250"/>
      <c r="BR35" s="250"/>
      <c r="BS35" s="250"/>
      <c r="BT35" s="250"/>
      <c r="BU35" s="250"/>
      <c r="BV35" s="247"/>
      <c r="BW35" s="247"/>
      <c r="BX35" s="247"/>
      <c r="BY35" s="247"/>
      <c r="BZ35" s="247"/>
      <c r="CA35" s="247"/>
      <c r="CB35" s="247"/>
      <c r="CC35" s="247"/>
      <c r="CD35" s="247"/>
      <c r="CE35" s="247"/>
      <c r="CF35" s="247"/>
      <c r="CG35" s="247"/>
      <c r="CH35" s="250"/>
      <c r="CI35" s="250"/>
      <c r="CJ35" s="250"/>
      <c r="CK35" s="250"/>
      <c r="CL35" s="250"/>
      <c r="CM35" s="250"/>
      <c r="CN35" s="250"/>
      <c r="CO35" s="250"/>
      <c r="CP35" s="250"/>
      <c r="CQ35" s="250"/>
      <c r="CR35" s="250"/>
      <c r="CS35" s="250"/>
    </row>
    <row r="36" spans="1:97" s="61" customFormat="1" ht="15">
      <c r="A36" s="110">
        <v>27</v>
      </c>
      <c r="B36" s="116"/>
      <c r="C36" s="117" t="s">
        <v>281</v>
      </c>
      <c r="D36" s="117"/>
      <c r="E36" s="117"/>
      <c r="F36" s="113">
        <v>5</v>
      </c>
      <c r="G36" s="114">
        <v>20</v>
      </c>
      <c r="H36" s="114"/>
      <c r="I36" s="114"/>
      <c r="L36" s="391" t="e">
        <f t="shared" si="5"/>
        <v>#N/A</v>
      </c>
      <c r="M36" s="392" t="e">
        <f t="shared" si="6"/>
        <v>#N/A</v>
      </c>
      <c r="N36" s="70">
        <f t="shared" si="7"/>
        <v>40544</v>
      </c>
      <c r="O36" s="71" t="e">
        <f t="shared" si="8"/>
        <v>#N/A</v>
      </c>
      <c r="P36" s="71">
        <f t="shared" si="8"/>
        <v>39356</v>
      </c>
      <c r="Q36" s="71">
        <f t="shared" si="8"/>
        <v>39356</v>
      </c>
      <c r="R36" s="71">
        <f t="shared" si="8"/>
        <v>39356</v>
      </c>
      <c r="S36" s="188"/>
      <c r="V36" s="185"/>
      <c r="W36" s="185"/>
      <c r="X36" s="186"/>
      <c r="Y36" s="187"/>
      <c r="Z36" s="187"/>
      <c r="AA36" s="187"/>
      <c r="AB36" s="187"/>
      <c r="AC36" s="187"/>
      <c r="AD36" s="187"/>
      <c r="AE36" s="187">
        <v>8</v>
      </c>
      <c r="AF36" s="187"/>
      <c r="AG36" s="187"/>
      <c r="AH36" s="187"/>
      <c r="AI36" s="187"/>
      <c r="AJ36" s="187"/>
      <c r="AK36" s="187">
        <v>80</v>
      </c>
      <c r="AL36" s="187"/>
      <c r="AM36" s="187"/>
      <c r="AN36" s="187"/>
      <c r="AO36" s="187"/>
      <c r="AP36" s="187"/>
      <c r="AQ36" s="187"/>
      <c r="AR36"/>
      <c r="AS36" s="264"/>
      <c r="AT36" s="265"/>
      <c r="AU36" s="265">
        <v>0.1</v>
      </c>
      <c r="AV36" s="63" t="s">
        <v>309</v>
      </c>
      <c r="AW36" s="456" t="s">
        <v>317</v>
      </c>
      <c r="AX36" s="456"/>
      <c r="AY36" s="457"/>
      <c r="AZ36" s="247"/>
      <c r="BA36" s="247"/>
      <c r="BB36" s="247"/>
      <c r="BC36" s="247"/>
      <c r="BD36" s="247"/>
      <c r="BE36" s="247"/>
      <c r="BF36" s="247"/>
      <c r="BG36" s="247"/>
      <c r="BH36" s="247"/>
      <c r="BI36" s="247"/>
      <c r="BJ36" s="250"/>
      <c r="BK36" s="250"/>
      <c r="BL36" s="250"/>
      <c r="BM36" s="250"/>
      <c r="BN36" s="250"/>
      <c r="BO36" s="250"/>
      <c r="BP36" s="250"/>
      <c r="BQ36" s="250"/>
      <c r="BR36" s="250"/>
      <c r="BS36" s="250"/>
      <c r="BT36" s="250"/>
      <c r="BU36" s="250"/>
      <c r="BV36" s="247"/>
      <c r="BW36" s="247"/>
      <c r="BX36" s="247"/>
      <c r="BY36" s="247"/>
      <c r="BZ36" s="247"/>
      <c r="CA36" s="247"/>
      <c r="CB36" s="247"/>
      <c r="CC36" s="247"/>
      <c r="CD36" s="247"/>
      <c r="CE36" s="247"/>
      <c r="CF36" s="247"/>
      <c r="CG36" s="247"/>
      <c r="CH36" s="250"/>
      <c r="CI36" s="250"/>
      <c r="CJ36" s="250"/>
      <c r="CK36" s="250"/>
      <c r="CL36" s="250"/>
      <c r="CM36" s="250"/>
      <c r="CN36" s="250"/>
      <c r="CO36" s="250"/>
      <c r="CP36" s="250"/>
      <c r="CQ36" s="250"/>
      <c r="CR36" s="250"/>
      <c r="CS36" s="250"/>
    </row>
    <row r="37" spans="1:97" s="61" customFormat="1" ht="15">
      <c r="A37" s="110">
        <v>28</v>
      </c>
      <c r="B37" s="116"/>
      <c r="C37" s="117" t="s">
        <v>284</v>
      </c>
      <c r="D37" s="117"/>
      <c r="E37" s="117"/>
      <c r="F37" s="113">
        <v>25</v>
      </c>
      <c r="G37" s="114">
        <v>11</v>
      </c>
      <c r="H37" s="114"/>
      <c r="I37" s="114"/>
      <c r="J37" s="114"/>
      <c r="K37" s="115">
        <v>40695</v>
      </c>
      <c r="L37" s="391" t="e">
        <f t="shared" si="5"/>
        <v>#REF!</v>
      </c>
      <c r="M37" s="392" t="e">
        <f t="shared" si="6"/>
        <v>#REF!</v>
      </c>
      <c r="N37" s="70">
        <f t="shared" si="7"/>
        <v>39356</v>
      </c>
      <c r="O37" s="71" t="e">
        <f t="shared" si="8"/>
        <v>#REF!</v>
      </c>
      <c r="P37" s="71" t="e">
        <f t="shared" si="8"/>
        <v>#N/A</v>
      </c>
      <c r="Q37" s="71" t="e">
        <f t="shared" si="8"/>
        <v>#N/A</v>
      </c>
      <c r="R37" s="71" t="e">
        <f t="shared" si="8"/>
        <v>#N/A</v>
      </c>
      <c r="S37" s="188"/>
      <c r="X37" s="186"/>
      <c r="AE37" s="187">
        <v>40</v>
      </c>
      <c r="AF37" s="187"/>
      <c r="AG37" s="187">
        <v>240</v>
      </c>
      <c r="AI37" s="187"/>
      <c r="AJ37" s="187"/>
      <c r="AK37" s="187">
        <v>400</v>
      </c>
      <c r="AL37" s="187"/>
      <c r="AM37" s="187"/>
      <c r="AN37" s="187"/>
      <c r="AO37" s="187"/>
      <c r="AP37" s="187"/>
      <c r="AQ37" s="187"/>
      <c r="AR37"/>
      <c r="AS37" s="264"/>
      <c r="AT37" s="265"/>
      <c r="AU37" s="265">
        <v>0.1</v>
      </c>
      <c r="AV37" s="63" t="s">
        <v>309</v>
      </c>
      <c r="AW37" s="61" t="s">
        <v>458</v>
      </c>
      <c r="AZ37" s="247"/>
      <c r="BA37" s="247"/>
      <c r="BB37" s="247"/>
      <c r="BC37" s="247"/>
      <c r="BD37" s="247"/>
      <c r="BE37" s="247"/>
      <c r="BF37" s="247"/>
      <c r="BG37" s="247"/>
      <c r="BH37" s="247"/>
      <c r="BI37" s="247"/>
      <c r="BJ37" s="250"/>
      <c r="BK37" s="250"/>
      <c r="BL37" s="250"/>
      <c r="BM37" s="250"/>
      <c r="BN37" s="250"/>
      <c r="BO37" s="250"/>
      <c r="BP37" s="250"/>
      <c r="BQ37" s="250"/>
      <c r="BR37" s="250"/>
      <c r="BS37" s="250"/>
      <c r="BT37" s="250"/>
      <c r="BU37" s="250"/>
      <c r="BV37" s="247"/>
      <c r="BW37" s="247"/>
      <c r="BX37" s="247"/>
      <c r="BY37" s="247"/>
      <c r="BZ37" s="247"/>
      <c r="CA37" s="247"/>
      <c r="CB37" s="247"/>
      <c r="CC37" s="247"/>
      <c r="CD37" s="247"/>
      <c r="CE37" s="247"/>
      <c r="CF37" s="247"/>
      <c r="CG37" s="247"/>
      <c r="CH37" s="250"/>
      <c r="CI37" s="250"/>
      <c r="CJ37" s="250"/>
      <c r="CK37" s="250"/>
      <c r="CL37" s="250"/>
      <c r="CM37" s="250"/>
      <c r="CN37" s="250"/>
      <c r="CO37" s="250"/>
      <c r="CP37" s="250"/>
      <c r="CQ37" s="250"/>
      <c r="CR37" s="250"/>
      <c r="CS37" s="250"/>
    </row>
    <row r="38" spans="1:97" s="61" customFormat="1" ht="15">
      <c r="A38" s="110">
        <v>29</v>
      </c>
      <c r="B38" s="116"/>
      <c r="C38" s="117" t="s">
        <v>129</v>
      </c>
      <c r="D38" s="117"/>
      <c r="E38" s="117"/>
      <c r="F38" s="113">
        <v>5</v>
      </c>
      <c r="G38" s="114">
        <v>11</v>
      </c>
      <c r="H38" s="114"/>
      <c r="I38" s="114"/>
      <c r="J38" s="114"/>
      <c r="K38" s="115">
        <v>40695</v>
      </c>
      <c r="L38" s="391" t="e">
        <f t="shared" si="5"/>
        <v>#N/A</v>
      </c>
      <c r="M38" s="392" t="e">
        <f t="shared" si="6"/>
        <v>#N/A</v>
      </c>
      <c r="N38" s="70">
        <f t="shared" si="7"/>
        <v>39356</v>
      </c>
      <c r="O38" s="71" t="e">
        <f t="shared" si="8"/>
        <v>#N/A</v>
      </c>
      <c r="P38" s="71">
        <f t="shared" si="8"/>
        <v>39356</v>
      </c>
      <c r="Q38" s="71">
        <f t="shared" si="8"/>
        <v>39356</v>
      </c>
      <c r="R38" s="71">
        <f t="shared" si="8"/>
        <v>39356</v>
      </c>
      <c r="S38" s="188"/>
      <c r="T38" s="185"/>
      <c r="U38" s="185"/>
      <c r="V38" s="185">
        <v>40</v>
      </c>
      <c r="W38" s="185"/>
      <c r="X38" s="186"/>
      <c r="Y38" s="187"/>
      <c r="Z38" s="187"/>
      <c r="AA38" s="187"/>
      <c r="AB38" s="187"/>
      <c r="AC38" s="187"/>
      <c r="AD38" s="187"/>
      <c r="AE38" s="187">
        <v>8</v>
      </c>
      <c r="AF38" s="187"/>
      <c r="AG38" s="187"/>
      <c r="AH38" s="187"/>
      <c r="AI38" s="187"/>
      <c r="AJ38" s="187"/>
      <c r="AK38" s="187">
        <v>80</v>
      </c>
      <c r="AL38" s="187"/>
      <c r="AM38" s="187"/>
      <c r="AN38" s="187"/>
      <c r="AO38" s="187"/>
      <c r="AP38" s="187"/>
      <c r="AQ38" s="187"/>
      <c r="AR38"/>
      <c r="AS38" s="264"/>
      <c r="AT38" s="265"/>
      <c r="AU38" s="265">
        <v>0.1</v>
      </c>
      <c r="AV38" s="63" t="s">
        <v>309</v>
      </c>
      <c r="AW38" s="61" t="s">
        <v>458</v>
      </c>
      <c r="AX38" s="247"/>
      <c r="AY38" s="247"/>
      <c r="AZ38" s="247"/>
      <c r="BA38" s="247"/>
      <c r="BB38" s="247"/>
      <c r="BC38" s="247"/>
      <c r="BD38" s="247"/>
      <c r="BE38" s="247"/>
      <c r="BF38" s="247"/>
      <c r="BG38" s="247"/>
      <c r="BH38" s="247"/>
      <c r="BI38" s="247"/>
      <c r="BJ38" s="250"/>
      <c r="BK38" s="250"/>
      <c r="BL38" s="250"/>
      <c r="BM38" s="250"/>
      <c r="BN38" s="250"/>
      <c r="BO38" s="250"/>
      <c r="BP38" s="250"/>
      <c r="BQ38" s="250"/>
      <c r="BR38" s="250"/>
      <c r="BS38" s="250"/>
      <c r="BT38" s="250"/>
      <c r="BU38" s="250"/>
      <c r="BV38" s="247"/>
      <c r="BW38" s="247"/>
      <c r="BX38" s="247"/>
      <c r="BY38" s="247"/>
      <c r="BZ38" s="247"/>
      <c r="CA38" s="247"/>
      <c r="CB38" s="247"/>
      <c r="CC38" s="247"/>
      <c r="CD38" s="247"/>
      <c r="CE38" s="247"/>
      <c r="CF38" s="247"/>
      <c r="CG38" s="247"/>
      <c r="CH38" s="250"/>
      <c r="CI38" s="250"/>
      <c r="CJ38" s="250"/>
      <c r="CK38" s="250"/>
      <c r="CL38" s="250"/>
      <c r="CM38" s="250"/>
      <c r="CN38" s="250"/>
      <c r="CO38" s="250"/>
      <c r="CP38" s="250"/>
      <c r="CQ38" s="250"/>
      <c r="CR38" s="250"/>
      <c r="CS38" s="250"/>
    </row>
    <row r="39" spans="1:97" s="61" customFormat="1" ht="15">
      <c r="A39" s="110">
        <v>30</v>
      </c>
      <c r="B39" s="116"/>
      <c r="C39" s="117" t="s">
        <v>329</v>
      </c>
      <c r="D39" s="117"/>
      <c r="E39" s="117"/>
      <c r="F39" s="113">
        <v>20</v>
      </c>
      <c r="G39" s="451">
        <v>20</v>
      </c>
      <c r="K39" s="439"/>
      <c r="L39" s="391">
        <f t="shared" si="5"/>
      </c>
      <c r="M39" s="392">
        <f t="shared" si="6"/>
      </c>
      <c r="N39" s="70">
        <f t="shared" si="7"/>
        <v>39356</v>
      </c>
      <c r="O39" s="71">
        <f t="shared" si="8"/>
        <v>39356</v>
      </c>
      <c r="P39" s="71">
        <f t="shared" si="8"/>
        <v>39356</v>
      </c>
      <c r="Q39" s="71">
        <f t="shared" si="8"/>
        <v>39356</v>
      </c>
      <c r="R39" s="71">
        <f t="shared" si="8"/>
        <v>39356</v>
      </c>
      <c r="S39" s="188"/>
      <c r="T39" s="185"/>
      <c r="U39" s="185"/>
      <c r="V39" s="185"/>
      <c r="W39" s="185"/>
      <c r="X39" s="186"/>
      <c r="Y39" s="187"/>
      <c r="Z39" s="187"/>
      <c r="AA39" s="187"/>
      <c r="AB39" s="187"/>
      <c r="AC39" s="187"/>
      <c r="AD39" s="187"/>
      <c r="AE39" s="187">
        <v>8</v>
      </c>
      <c r="AF39" s="187">
        <v>24</v>
      </c>
      <c r="AG39" s="187">
        <v>104</v>
      </c>
      <c r="AH39" s="187"/>
      <c r="AI39" s="187"/>
      <c r="AJ39" s="187"/>
      <c r="AK39" s="187">
        <v>68</v>
      </c>
      <c r="AL39" s="187"/>
      <c r="AM39" s="187"/>
      <c r="AN39" s="187"/>
      <c r="AO39" s="187"/>
      <c r="AP39" s="187"/>
      <c r="AQ39" s="187"/>
      <c r="AR39"/>
      <c r="AS39" s="264"/>
      <c r="AT39" s="265"/>
      <c r="AU39" s="265">
        <v>0.1</v>
      </c>
      <c r="AV39" s="63" t="s">
        <v>21</v>
      </c>
      <c r="AW39" s="61" t="s">
        <v>458</v>
      </c>
      <c r="AX39" s="247"/>
      <c r="AY39" s="247"/>
      <c r="AZ39" s="247"/>
      <c r="BA39" s="247"/>
      <c r="BB39" s="247"/>
      <c r="BC39" s="247"/>
      <c r="BD39" s="247"/>
      <c r="BE39" s="247"/>
      <c r="BF39" s="247"/>
      <c r="BG39" s="247"/>
      <c r="BH39" s="247"/>
      <c r="BI39" s="247"/>
      <c r="BJ39" s="250"/>
      <c r="BK39" s="250"/>
      <c r="BL39" s="250"/>
      <c r="BM39" s="250"/>
      <c r="BN39" s="250"/>
      <c r="BO39" s="250"/>
      <c r="BP39" s="250"/>
      <c r="BQ39" s="250"/>
      <c r="BR39" s="250"/>
      <c r="BS39" s="250"/>
      <c r="BT39" s="250"/>
      <c r="BU39" s="250"/>
      <c r="BV39" s="247"/>
      <c r="BW39" s="247"/>
      <c r="BX39" s="247"/>
      <c r="BY39" s="247"/>
      <c r="BZ39" s="247"/>
      <c r="CA39" s="247"/>
      <c r="CB39" s="247"/>
      <c r="CC39" s="247"/>
      <c r="CD39" s="247"/>
      <c r="CE39" s="247"/>
      <c r="CF39" s="247"/>
      <c r="CG39" s="247"/>
      <c r="CH39" s="250"/>
      <c r="CI39" s="250"/>
      <c r="CJ39" s="250"/>
      <c r="CK39" s="250"/>
      <c r="CL39" s="250"/>
      <c r="CM39" s="250"/>
      <c r="CN39" s="250"/>
      <c r="CO39" s="250"/>
      <c r="CP39" s="250"/>
      <c r="CQ39" s="250"/>
      <c r="CR39" s="250"/>
      <c r="CS39" s="250"/>
    </row>
    <row r="40" spans="1:97" s="61" customFormat="1" ht="12.75">
      <c r="A40" s="110">
        <v>31</v>
      </c>
      <c r="B40" s="116"/>
      <c r="K40" s="439"/>
      <c r="L40" s="391" t="e">
        <f t="shared" si="5"/>
        <v>#REF!</v>
      </c>
      <c r="M40" s="392" t="e">
        <f t="shared" si="6"/>
        <v>#REF!</v>
      </c>
      <c r="N40" s="70">
        <f t="shared" si="7"/>
        <v>39356</v>
      </c>
      <c r="O40" s="71" t="e">
        <f t="shared" si="8"/>
        <v>#REF!</v>
      </c>
      <c r="P40" s="71">
        <f t="shared" si="8"/>
        <v>39356</v>
      </c>
      <c r="Q40" s="71">
        <f t="shared" si="8"/>
        <v>39356</v>
      </c>
      <c r="R40" s="71">
        <f t="shared" si="8"/>
        <v>39356</v>
      </c>
      <c r="S40" s="188"/>
      <c r="T40" s="185"/>
      <c r="U40" s="185"/>
      <c r="V40" s="185"/>
      <c r="W40" s="185"/>
      <c r="X40" s="186"/>
      <c r="Y40" s="187"/>
      <c r="Z40" s="187"/>
      <c r="AA40" s="187"/>
      <c r="AB40" s="187"/>
      <c r="AC40" s="187"/>
      <c r="AD40" s="187"/>
      <c r="AX40" s="247"/>
      <c r="AY40" s="247"/>
      <c r="AZ40" s="247"/>
      <c r="BA40" s="247"/>
      <c r="BB40" s="247"/>
      <c r="BC40" s="247"/>
      <c r="BD40" s="247"/>
      <c r="BE40" s="247"/>
      <c r="BF40" s="247"/>
      <c r="BG40" s="247"/>
      <c r="BH40" s="247"/>
      <c r="BI40" s="247"/>
      <c r="BJ40" s="250"/>
      <c r="BK40" s="250"/>
      <c r="BL40" s="250"/>
      <c r="BM40" s="250"/>
      <c r="BN40" s="250"/>
      <c r="BO40" s="250"/>
      <c r="BP40" s="250"/>
      <c r="BQ40" s="250"/>
      <c r="BR40" s="250"/>
      <c r="BS40" s="250"/>
      <c r="BT40" s="250"/>
      <c r="BU40" s="250"/>
      <c r="BV40" s="247"/>
      <c r="BW40" s="247"/>
      <c r="BX40" s="247"/>
      <c r="BY40" s="247"/>
      <c r="BZ40" s="247"/>
      <c r="CA40" s="247"/>
      <c r="CB40" s="247"/>
      <c r="CC40" s="247"/>
      <c r="CD40" s="247"/>
      <c r="CE40" s="247"/>
      <c r="CF40" s="247"/>
      <c r="CG40" s="247"/>
      <c r="CH40" s="250"/>
      <c r="CI40" s="250"/>
      <c r="CJ40" s="250"/>
      <c r="CK40" s="250"/>
      <c r="CL40" s="250"/>
      <c r="CM40" s="250"/>
      <c r="CN40" s="250"/>
      <c r="CO40" s="250"/>
      <c r="CP40" s="250"/>
      <c r="CQ40" s="250"/>
      <c r="CR40" s="250"/>
      <c r="CS40" s="250"/>
    </row>
    <row r="41" spans="1:97" s="61" customFormat="1" ht="15">
      <c r="A41" s="110">
        <v>32</v>
      </c>
      <c r="B41" s="111"/>
      <c r="C41" s="116" t="s">
        <v>305</v>
      </c>
      <c r="D41" s="117"/>
      <c r="E41" s="117"/>
      <c r="F41" s="113"/>
      <c r="G41" s="114"/>
      <c r="H41" s="114"/>
      <c r="I41" s="114"/>
      <c r="K41" s="439"/>
      <c r="L41" s="391" t="e">
        <f>IF(#REF!="","",MAX(N41:R41))</f>
        <v>#REF!</v>
      </c>
      <c r="M41" s="392" t="e">
        <f>IF(#REF!="","",+L41+(#REF!*7/5))</f>
        <v>#REF!</v>
      </c>
      <c r="N41" s="70" t="e">
        <f>IF(#REF!="",(DATEVALUE("10/1/2007")),#REF!)</f>
        <v>#REF!</v>
      </c>
      <c r="O41" s="71" t="e">
        <f>IF(#REF!="",(DATEVALUE("10/1/2007")),VLOOKUP(#REF!,$A$10:$M$67,13))</f>
        <v>#REF!</v>
      </c>
      <c r="P41" s="71" t="e">
        <f>IF(#REF!="",(DATEVALUE("10/1/2007")),VLOOKUP(#REF!,$A$10:$M$67,13))</f>
        <v>#REF!</v>
      </c>
      <c r="Q41" s="71" t="e">
        <f>IF(#REF!="",(DATEVALUE("10/1/2007")),VLOOKUP(#REF!,$A$10:$M$67,13))</f>
        <v>#REF!</v>
      </c>
      <c r="R41" s="71" t="e">
        <f>IF(#REF!="",(DATEVALUE("10/1/2007")),VLOOKUP(#REF!,$A$10:$M$67,13))</f>
        <v>#REF!</v>
      </c>
      <c r="S41" s="188"/>
      <c r="T41" s="185"/>
      <c r="U41" s="185"/>
      <c r="V41" s="185"/>
      <c r="W41" s="185"/>
      <c r="X41" s="186"/>
      <c r="Y41" s="187"/>
      <c r="Z41" s="187"/>
      <c r="AA41" s="187"/>
      <c r="AB41" s="187"/>
      <c r="AC41" s="187"/>
      <c r="AD41" s="187"/>
      <c r="AX41" s="247"/>
      <c r="AY41" s="247"/>
      <c r="AZ41" s="247"/>
      <c r="BA41" s="247"/>
      <c r="BB41" s="247"/>
      <c r="BC41" s="247"/>
      <c r="BD41" s="247"/>
      <c r="BE41" s="247"/>
      <c r="BF41" s="247"/>
      <c r="BG41" s="247"/>
      <c r="BH41" s="247"/>
      <c r="BI41" s="247"/>
      <c r="BJ41" s="250"/>
      <c r="BK41" s="250"/>
      <c r="BL41" s="250"/>
      <c r="BM41" s="250"/>
      <c r="BN41" s="250"/>
      <c r="BO41" s="250"/>
      <c r="BP41" s="250"/>
      <c r="BQ41" s="250"/>
      <c r="BR41" s="250"/>
      <c r="BS41" s="250"/>
      <c r="BT41" s="250"/>
      <c r="BU41" s="250"/>
      <c r="BV41" s="247"/>
      <c r="BW41" s="247"/>
      <c r="BX41" s="247"/>
      <c r="BY41" s="247"/>
      <c r="BZ41" s="247"/>
      <c r="CA41" s="247"/>
      <c r="CB41" s="247"/>
      <c r="CC41" s="247"/>
      <c r="CD41" s="247"/>
      <c r="CE41" s="247"/>
      <c r="CF41" s="247"/>
      <c r="CG41" s="247"/>
      <c r="CH41" s="250"/>
      <c r="CI41" s="250"/>
      <c r="CJ41" s="250"/>
      <c r="CK41" s="250"/>
      <c r="CL41" s="250"/>
      <c r="CM41" s="250"/>
      <c r="CN41" s="250"/>
      <c r="CO41" s="250"/>
      <c r="CP41" s="250"/>
      <c r="CQ41" s="250"/>
      <c r="CR41" s="250"/>
      <c r="CS41" s="250"/>
    </row>
    <row r="42" spans="1:97" s="61" customFormat="1" ht="15">
      <c r="A42" s="110">
        <v>33</v>
      </c>
      <c r="B42" s="116"/>
      <c r="C42" s="117" t="s">
        <v>282</v>
      </c>
      <c r="D42" s="117"/>
      <c r="E42" s="117"/>
      <c r="F42" s="113">
        <v>10</v>
      </c>
      <c r="G42" s="114" t="s">
        <v>16</v>
      </c>
      <c r="H42" s="114"/>
      <c r="I42" s="114"/>
      <c r="J42" s="114"/>
      <c r="L42" s="391">
        <f>IF(F31="","",MAX(N42:R42))</f>
      </c>
      <c r="M42" s="392">
        <f>IF(F31="","",+L42+(F31*7/5))</f>
      </c>
      <c r="N42" s="70">
        <f>IF(K31="",(DATEVALUE("10/1/2007")),K31)</f>
        <v>39356</v>
      </c>
      <c r="O42" s="71">
        <f aca="true" t="shared" si="9" ref="O42:R45">IF(G31="",(DATEVALUE("10/1/2007")),VLOOKUP(G31,$A$10:$M$67,13))</f>
        <v>39356</v>
      </c>
      <c r="P42" s="71">
        <f t="shared" si="9"/>
        <v>39356</v>
      </c>
      <c r="Q42" s="71">
        <f t="shared" si="9"/>
        <v>39356</v>
      </c>
      <c r="R42" s="71">
        <f t="shared" si="9"/>
        <v>39356</v>
      </c>
      <c r="S42" s="188"/>
      <c r="T42" s="185"/>
      <c r="U42" s="185"/>
      <c r="V42" s="185"/>
      <c r="W42" s="185"/>
      <c r="X42" s="186"/>
      <c r="Y42" s="187"/>
      <c r="Z42" s="187">
        <v>80</v>
      </c>
      <c r="AA42" s="187"/>
      <c r="AB42" s="187"/>
      <c r="AC42" s="187"/>
      <c r="AD42" s="187"/>
      <c r="AE42" s="187">
        <v>80</v>
      </c>
      <c r="AF42" s="187"/>
      <c r="AG42" s="187"/>
      <c r="AH42" s="187"/>
      <c r="AI42" s="187"/>
      <c r="AJ42" s="187"/>
      <c r="AK42" s="187"/>
      <c r="AL42" s="187"/>
      <c r="AM42" s="187"/>
      <c r="AN42" s="187"/>
      <c r="AO42" s="187"/>
      <c r="AP42" s="187"/>
      <c r="AQ42" s="187"/>
      <c r="AR42"/>
      <c r="AS42" s="264"/>
      <c r="AT42" s="265"/>
      <c r="AU42" s="265">
        <v>0.1</v>
      </c>
      <c r="AV42" s="63" t="s">
        <v>309</v>
      </c>
      <c r="AW42" s="61" t="s">
        <v>458</v>
      </c>
      <c r="AX42" s="247"/>
      <c r="AY42" s="247"/>
      <c r="AZ42" s="247"/>
      <c r="BA42" s="247"/>
      <c r="BB42" s="247"/>
      <c r="BC42" s="247"/>
      <c r="BD42" s="247"/>
      <c r="BE42" s="247"/>
      <c r="BF42" s="247"/>
      <c r="BG42" s="247"/>
      <c r="BH42" s="247"/>
      <c r="BI42" s="247"/>
      <c r="BJ42" s="250"/>
      <c r="BK42" s="250"/>
      <c r="BL42" s="250"/>
      <c r="BM42" s="250"/>
      <c r="BN42" s="250"/>
      <c r="BO42" s="250"/>
      <c r="BP42" s="250"/>
      <c r="BQ42" s="250"/>
      <c r="BR42" s="250"/>
      <c r="BS42" s="250"/>
      <c r="BT42" s="250"/>
      <c r="BU42" s="250"/>
      <c r="BV42" s="247"/>
      <c r="BW42" s="247"/>
      <c r="BX42" s="247"/>
      <c r="BY42" s="247"/>
      <c r="BZ42" s="247"/>
      <c r="CA42" s="247"/>
      <c r="CB42" s="247"/>
      <c r="CC42" s="247"/>
      <c r="CD42" s="247"/>
      <c r="CE42" s="247"/>
      <c r="CF42" s="247"/>
      <c r="CG42" s="247"/>
      <c r="CH42" s="250"/>
      <c r="CI42" s="250"/>
      <c r="CJ42" s="250"/>
      <c r="CK42" s="250"/>
      <c r="CL42" s="250"/>
      <c r="CM42" s="250"/>
      <c r="CN42" s="250"/>
      <c r="CO42" s="250"/>
      <c r="CP42" s="250"/>
      <c r="CQ42" s="250"/>
      <c r="CR42" s="250"/>
      <c r="CS42" s="250"/>
    </row>
    <row r="43" spans="1:97" s="61" customFormat="1" ht="15">
      <c r="A43" s="110">
        <v>34</v>
      </c>
      <c r="B43" s="116"/>
      <c r="C43" s="117" t="s">
        <v>283</v>
      </c>
      <c r="D43" s="117"/>
      <c r="E43" s="117"/>
      <c r="F43" s="113">
        <v>80</v>
      </c>
      <c r="G43" s="114">
        <v>20</v>
      </c>
      <c r="H43" s="114">
        <v>25</v>
      </c>
      <c r="I43" s="114">
        <v>28</v>
      </c>
      <c r="J43" s="114" t="s">
        <v>16</v>
      </c>
      <c r="L43" s="391">
        <f>IF(F32="","",MAX(N43:R43))</f>
        <v>39356</v>
      </c>
      <c r="M43" s="392">
        <f>IF(F32="","",+L43+(F32*7/5))</f>
        <v>39363</v>
      </c>
      <c r="N43" s="70">
        <f>IF(K32="",(DATEVALUE("10/1/2007")),K32)</f>
        <v>39356</v>
      </c>
      <c r="O43" s="71">
        <f t="shared" si="9"/>
        <v>39356</v>
      </c>
      <c r="P43" s="71">
        <f t="shared" si="9"/>
        <v>39356</v>
      </c>
      <c r="Q43" s="71">
        <f t="shared" si="9"/>
        <v>39356</v>
      </c>
      <c r="R43" s="71">
        <f t="shared" si="9"/>
        <v>39356</v>
      </c>
      <c r="S43" s="188"/>
      <c r="T43" s="185"/>
      <c r="U43" s="185"/>
      <c r="V43" s="185">
        <v>80</v>
      </c>
      <c r="W43" s="185"/>
      <c r="X43" s="186"/>
      <c r="Y43" s="187"/>
      <c r="Z43" s="187"/>
      <c r="AA43" s="187"/>
      <c r="AB43" s="187"/>
      <c r="AC43" s="187"/>
      <c r="AD43" s="187"/>
      <c r="AE43" s="187">
        <v>320</v>
      </c>
      <c r="AF43" s="187"/>
      <c r="AG43" s="187">
        <v>1280</v>
      </c>
      <c r="AI43" s="187"/>
      <c r="AJ43" s="187"/>
      <c r="AK43" s="187">
        <v>16</v>
      </c>
      <c r="AL43" s="187"/>
      <c r="AM43" s="187"/>
      <c r="AN43" s="187"/>
      <c r="AO43" s="187"/>
      <c r="AP43" s="187"/>
      <c r="AQ43" s="187"/>
      <c r="AR43"/>
      <c r="AS43" s="264"/>
      <c r="AT43" s="265"/>
      <c r="AU43" s="265">
        <v>0.1</v>
      </c>
      <c r="AV43" s="63" t="s">
        <v>309</v>
      </c>
      <c r="AW43" s="61" t="s">
        <v>458</v>
      </c>
      <c r="AZ43" s="247"/>
      <c r="BA43" s="247"/>
      <c r="BB43" s="247"/>
      <c r="BC43" s="247"/>
      <c r="BD43" s="247"/>
      <c r="BE43" s="247"/>
      <c r="BF43" s="247"/>
      <c r="BG43" s="247"/>
      <c r="BH43" s="247"/>
      <c r="BI43" s="247"/>
      <c r="BJ43" s="250"/>
      <c r="BK43" s="250"/>
      <c r="BL43" s="250"/>
      <c r="BM43" s="250"/>
      <c r="BN43" s="250"/>
      <c r="BO43" s="250"/>
      <c r="BP43" s="250"/>
      <c r="BQ43" s="250"/>
      <c r="BR43" s="250"/>
      <c r="BS43" s="250"/>
      <c r="BT43" s="250"/>
      <c r="BU43" s="250"/>
      <c r="BV43" s="247"/>
      <c r="BW43" s="247"/>
      <c r="BX43" s="247"/>
      <c r="BY43" s="247"/>
      <c r="BZ43" s="247"/>
      <c r="CA43" s="247"/>
      <c r="CB43" s="247"/>
      <c r="CC43" s="247"/>
      <c r="CD43" s="247"/>
      <c r="CE43" s="247"/>
      <c r="CF43" s="247"/>
      <c r="CG43" s="247"/>
      <c r="CH43" s="250"/>
      <c r="CI43" s="250"/>
      <c r="CJ43" s="250"/>
      <c r="CK43" s="250"/>
      <c r="CL43" s="250"/>
      <c r="CM43" s="250"/>
      <c r="CN43" s="250"/>
      <c r="CO43" s="250"/>
      <c r="CP43" s="250"/>
      <c r="CQ43" s="250"/>
      <c r="CR43" s="250"/>
      <c r="CS43" s="250"/>
    </row>
    <row r="44" spans="1:97" s="61" customFormat="1" ht="15">
      <c r="A44" s="110">
        <v>35</v>
      </c>
      <c r="B44" s="116"/>
      <c r="C44" s="117" t="s">
        <v>285</v>
      </c>
      <c r="D44" s="117"/>
      <c r="E44" s="117"/>
      <c r="F44" s="113">
        <v>20</v>
      </c>
      <c r="G44" s="114">
        <v>34</v>
      </c>
      <c r="H44" s="114" t="s">
        <v>16</v>
      </c>
      <c r="I44" s="114" t="s">
        <v>16</v>
      </c>
      <c r="J44" s="114"/>
      <c r="L44" s="391">
        <f>IF(F33="","",MAX(N44:R44))</f>
      </c>
      <c r="M44" s="392">
        <f>IF(F33="","",+L44+(F33*7/5))</f>
      </c>
      <c r="N44" s="70">
        <f>IF(K33="",(DATEVALUE("10/1/2007")),K33)</f>
        <v>39356</v>
      </c>
      <c r="O44" s="71">
        <f t="shared" si="9"/>
        <v>39356</v>
      </c>
      <c r="P44" s="71">
        <f t="shared" si="9"/>
        <v>39356</v>
      </c>
      <c r="Q44" s="71">
        <f t="shared" si="9"/>
        <v>39356</v>
      </c>
      <c r="R44" s="71">
        <f t="shared" si="9"/>
        <v>39356</v>
      </c>
      <c r="S44" s="188"/>
      <c r="T44" s="185"/>
      <c r="U44" s="185"/>
      <c r="V44" s="185"/>
      <c r="W44" s="185"/>
      <c r="X44" s="186"/>
      <c r="Y44" s="187"/>
      <c r="Z44" s="187"/>
      <c r="AA44" s="187"/>
      <c r="AB44" s="187"/>
      <c r="AC44" s="187"/>
      <c r="AD44" s="187"/>
      <c r="AE44" s="187">
        <v>80</v>
      </c>
      <c r="AF44" s="187"/>
      <c r="AG44" s="187">
        <v>700</v>
      </c>
      <c r="AI44" s="187"/>
      <c r="AJ44" s="187"/>
      <c r="AK44" s="187"/>
      <c r="AL44" s="187"/>
      <c r="AM44" s="187"/>
      <c r="AN44" s="187"/>
      <c r="AO44" s="187"/>
      <c r="AP44" s="187"/>
      <c r="AQ44" s="187"/>
      <c r="AR44"/>
      <c r="AS44" s="264"/>
      <c r="AT44" s="265"/>
      <c r="AU44" s="265">
        <v>0.1</v>
      </c>
      <c r="AV44" s="63" t="s">
        <v>309</v>
      </c>
      <c r="AW44" s="61" t="s">
        <v>458</v>
      </c>
      <c r="AZ44" s="247"/>
      <c r="BA44" s="247"/>
      <c r="BB44" s="247"/>
      <c r="BC44" s="247"/>
      <c r="BD44" s="247"/>
      <c r="BE44" s="247"/>
      <c r="BF44" s="247"/>
      <c r="BG44" s="247"/>
      <c r="BH44" s="247"/>
      <c r="BI44" s="247"/>
      <c r="BJ44" s="250"/>
      <c r="BK44" s="250"/>
      <c r="BL44" s="250"/>
      <c r="BM44" s="250"/>
      <c r="BN44" s="250"/>
      <c r="BO44" s="250"/>
      <c r="BP44" s="250"/>
      <c r="BQ44" s="250"/>
      <c r="BR44" s="250"/>
      <c r="BS44" s="250"/>
      <c r="BT44" s="250"/>
      <c r="BU44" s="250"/>
      <c r="BV44" s="247"/>
      <c r="BW44" s="247"/>
      <c r="BX44" s="247"/>
      <c r="BY44" s="247"/>
      <c r="BZ44" s="247"/>
      <c r="CA44" s="247"/>
      <c r="CB44" s="247"/>
      <c r="CC44" s="247"/>
      <c r="CD44" s="247"/>
      <c r="CE44" s="247"/>
      <c r="CF44" s="247"/>
      <c r="CG44" s="247"/>
      <c r="CH44" s="250"/>
      <c r="CI44" s="250"/>
      <c r="CJ44" s="250"/>
      <c r="CK44" s="250"/>
      <c r="CL44" s="250"/>
      <c r="CM44" s="250"/>
      <c r="CN44" s="250"/>
      <c r="CO44" s="250"/>
      <c r="CP44" s="250"/>
      <c r="CQ44" s="250"/>
      <c r="CR44" s="250"/>
      <c r="CS44" s="250"/>
    </row>
    <row r="45" spans="1:97" s="61" customFormat="1" ht="15">
      <c r="A45" s="110">
        <v>36</v>
      </c>
      <c r="B45" s="116"/>
      <c r="C45" s="438" t="s">
        <v>28</v>
      </c>
      <c r="D45" s="438"/>
      <c r="E45" s="438"/>
      <c r="F45" s="447">
        <v>20</v>
      </c>
      <c r="G45" s="450">
        <v>11</v>
      </c>
      <c r="H45" s="450">
        <v>20</v>
      </c>
      <c r="I45" s="450">
        <v>28</v>
      </c>
      <c r="J45" s="114"/>
      <c r="L45" s="391" t="e">
        <f>IF(F34="","",MAX(N45:R45))</f>
        <v>#N/A</v>
      </c>
      <c r="M45" s="392" t="e">
        <f>IF(F34="","",+L45+(F34*7/5))</f>
        <v>#N/A</v>
      </c>
      <c r="N45" s="70">
        <f>IF(K34="",(DATEVALUE("10/1/2007")),K34)</f>
        <v>40695</v>
      </c>
      <c r="O45" s="71">
        <f t="shared" si="9"/>
        <v>39356</v>
      </c>
      <c r="P45" s="71" t="e">
        <f t="shared" si="9"/>
        <v>#N/A</v>
      </c>
      <c r="Q45" s="71">
        <f t="shared" si="9"/>
        <v>39356</v>
      </c>
      <c r="R45" s="71">
        <f t="shared" si="9"/>
        <v>39356</v>
      </c>
      <c r="S45" s="188"/>
      <c r="T45" s="185"/>
      <c r="U45" s="185"/>
      <c r="V45" s="185"/>
      <c r="W45" s="185"/>
      <c r="X45" s="186"/>
      <c r="Y45" s="187"/>
      <c r="Z45" s="187"/>
      <c r="AA45" s="187"/>
      <c r="AB45" s="187"/>
      <c r="AC45" s="187"/>
      <c r="AD45" s="187"/>
      <c r="AE45" s="239">
        <v>40</v>
      </c>
      <c r="AF45" s="239"/>
      <c r="AG45" s="239">
        <v>320</v>
      </c>
      <c r="AH45" s="438"/>
      <c r="AI45" s="239"/>
      <c r="AJ45" s="239"/>
      <c r="AK45" s="239"/>
      <c r="AL45" s="239"/>
      <c r="AM45" s="239"/>
      <c r="AN45" s="239"/>
      <c r="AO45" s="239"/>
      <c r="AP45" s="239"/>
      <c r="AQ45" s="239"/>
      <c r="AR45" s="5"/>
      <c r="AS45" s="264"/>
      <c r="AT45" s="265"/>
      <c r="AU45" s="265">
        <v>0.2</v>
      </c>
      <c r="AV45" s="448" t="s">
        <v>398</v>
      </c>
      <c r="AW45" s="438" t="s">
        <v>458</v>
      </c>
      <c r="AZ45" s="247"/>
      <c r="BA45" s="247"/>
      <c r="BB45" s="247"/>
      <c r="BC45" s="247"/>
      <c r="BD45" s="247"/>
      <c r="BE45" s="247"/>
      <c r="BF45" s="247"/>
      <c r="BG45" s="247"/>
      <c r="BH45" s="247"/>
      <c r="BI45" s="247"/>
      <c r="BJ45" s="250"/>
      <c r="BK45" s="250"/>
      <c r="BL45" s="250"/>
      <c r="BM45" s="250"/>
      <c r="BN45" s="250"/>
      <c r="BO45" s="250"/>
      <c r="BP45" s="250"/>
      <c r="BQ45" s="250"/>
      <c r="BR45" s="250"/>
      <c r="BS45" s="250"/>
      <c r="BT45" s="250"/>
      <c r="BU45" s="250"/>
      <c r="BV45" s="247"/>
      <c r="BW45" s="247"/>
      <c r="BX45" s="247"/>
      <c r="BY45" s="247"/>
      <c r="BZ45" s="247"/>
      <c r="CA45" s="247"/>
      <c r="CB45" s="247"/>
      <c r="CC45" s="247"/>
      <c r="CD45" s="247"/>
      <c r="CE45" s="247"/>
      <c r="CF45" s="247"/>
      <c r="CG45" s="247"/>
      <c r="CH45" s="250"/>
      <c r="CI45" s="250"/>
      <c r="CJ45" s="250"/>
      <c r="CK45" s="250"/>
      <c r="CL45" s="250"/>
      <c r="CM45" s="250"/>
      <c r="CN45" s="250"/>
      <c r="CO45" s="250"/>
      <c r="CP45" s="250"/>
      <c r="CQ45" s="250"/>
      <c r="CR45" s="250"/>
      <c r="CS45" s="250"/>
    </row>
    <row r="46" spans="1:97" s="61" customFormat="1" ht="15">
      <c r="A46" s="110">
        <v>37</v>
      </c>
      <c r="B46" s="116"/>
      <c r="C46" s="117" t="s">
        <v>396</v>
      </c>
      <c r="D46" s="117"/>
      <c r="E46" s="117"/>
      <c r="F46" s="447">
        <v>40</v>
      </c>
      <c r="G46" s="451">
        <v>11</v>
      </c>
      <c r="H46" s="451">
        <v>20</v>
      </c>
      <c r="I46" s="450">
        <v>28</v>
      </c>
      <c r="J46" s="114"/>
      <c r="K46" s="115"/>
      <c r="L46" s="391" t="e">
        <f>IF(#REF!="","",MAX(N46:R46))</f>
        <v>#REF!</v>
      </c>
      <c r="M46" s="392" t="e">
        <f>IF(#REF!="","",+L46+(#REF!*7/5))</f>
        <v>#REF!</v>
      </c>
      <c r="N46" s="70">
        <f aca="true" t="shared" si="10" ref="N46:N66">IF(K46="",(DATEVALUE("10/1/2007")),K46)</f>
        <v>39356</v>
      </c>
      <c r="O46" s="71" t="e">
        <f>IF(#REF!="",(DATEVALUE("10/1/2007")),VLOOKUP(#REF!,$A$10:$M$67,13))</f>
        <v>#REF!</v>
      </c>
      <c r="P46" s="71" t="e">
        <f>IF(#REF!="",(DATEVALUE("10/1/2007")),VLOOKUP(#REF!,$A$10:$M$67,13))</f>
        <v>#REF!</v>
      </c>
      <c r="Q46" s="71" t="e">
        <f>IF(#REF!="",(DATEVALUE("10/1/2007")),VLOOKUP(#REF!,$A$10:$M$67,13))</f>
        <v>#REF!</v>
      </c>
      <c r="R46" s="71" t="e">
        <f>IF(#REF!="",(DATEVALUE("10/1/2007")),VLOOKUP(#REF!,$A$10:$M$67,13))</f>
        <v>#REF!</v>
      </c>
      <c r="S46" s="188"/>
      <c r="T46" s="185"/>
      <c r="U46" s="185"/>
      <c r="V46" s="185"/>
      <c r="W46" s="185"/>
      <c r="X46" s="186"/>
      <c r="Y46" s="187"/>
      <c r="Z46" s="187"/>
      <c r="AA46" s="187"/>
      <c r="AB46" s="187"/>
      <c r="AC46" s="187"/>
      <c r="AD46" s="187"/>
      <c r="AE46" s="239">
        <v>40</v>
      </c>
      <c r="AF46" s="239"/>
      <c r="AG46" s="239">
        <v>400</v>
      </c>
      <c r="AH46" s="438"/>
      <c r="AI46" s="239"/>
      <c r="AJ46" s="239"/>
      <c r="AK46" s="239"/>
      <c r="AL46" s="239"/>
      <c r="AM46" s="239"/>
      <c r="AN46" s="239"/>
      <c r="AO46" s="239"/>
      <c r="AP46" s="239"/>
      <c r="AQ46" s="239"/>
      <c r="AR46" s="5"/>
      <c r="AS46" s="264"/>
      <c r="AT46" s="265"/>
      <c r="AU46" s="265">
        <v>0.1</v>
      </c>
      <c r="AV46" s="448" t="s">
        <v>309</v>
      </c>
      <c r="AW46" s="438" t="s">
        <v>458</v>
      </c>
      <c r="AX46" s="247"/>
      <c r="AY46" s="247"/>
      <c r="AZ46" s="247"/>
      <c r="BA46" s="247"/>
      <c r="BB46" s="247"/>
      <c r="BC46" s="247"/>
      <c r="BD46" s="247"/>
      <c r="BE46" s="247"/>
      <c r="BF46" s="247"/>
      <c r="BG46" s="247"/>
      <c r="BH46" s="247"/>
      <c r="BI46" s="247"/>
      <c r="BJ46" s="250"/>
      <c r="BK46" s="250"/>
      <c r="BL46" s="250"/>
      <c r="BM46" s="250"/>
      <c r="BN46" s="250"/>
      <c r="BO46" s="250"/>
      <c r="BP46" s="250"/>
      <c r="BQ46" s="250"/>
      <c r="BR46" s="250"/>
      <c r="BS46" s="250"/>
      <c r="BT46" s="250"/>
      <c r="BU46" s="250"/>
      <c r="BV46" s="247"/>
      <c r="BW46" s="247"/>
      <c r="BX46" s="247"/>
      <c r="BY46" s="247"/>
      <c r="BZ46" s="247"/>
      <c r="CA46" s="247"/>
      <c r="CB46" s="247"/>
      <c r="CC46" s="247"/>
      <c r="CD46" s="247"/>
      <c r="CE46" s="247"/>
      <c r="CF46" s="247"/>
      <c r="CG46" s="247"/>
      <c r="CH46" s="250"/>
      <c r="CI46" s="250"/>
      <c r="CJ46" s="250"/>
      <c r="CK46" s="250"/>
      <c r="CL46" s="250"/>
      <c r="CM46" s="250"/>
      <c r="CN46" s="250"/>
      <c r="CO46" s="250"/>
      <c r="CP46" s="250"/>
      <c r="CQ46" s="250"/>
      <c r="CR46" s="250"/>
      <c r="CS46" s="250"/>
    </row>
    <row r="47" spans="1:97" s="61" customFormat="1" ht="15">
      <c r="A47" s="110">
        <v>38</v>
      </c>
      <c r="B47" s="116"/>
      <c r="C47" s="117" t="s">
        <v>286</v>
      </c>
      <c r="D47" s="117"/>
      <c r="E47" s="117"/>
      <c r="F47" s="113">
        <v>10</v>
      </c>
      <c r="G47" s="451">
        <v>11</v>
      </c>
      <c r="H47" s="451">
        <v>20</v>
      </c>
      <c r="I47" s="450" t="s">
        <v>16</v>
      </c>
      <c r="J47" s="451"/>
      <c r="K47" s="115"/>
      <c r="L47" s="391" t="e">
        <f>IF(F35="","",MAX(N47:R47))</f>
        <v>#REF!</v>
      </c>
      <c r="M47" s="392" t="e">
        <f>IF(F35="","",+L47+(F35*7/5))</f>
        <v>#REF!</v>
      </c>
      <c r="N47" s="70">
        <f t="shared" si="10"/>
        <v>39356</v>
      </c>
      <c r="O47" s="71" t="e">
        <f>IF(G35="",(DATEVALUE("10/1/2007")),VLOOKUP(G35,$A$10:$M$67,13))</f>
        <v>#REF!</v>
      </c>
      <c r="P47" s="71">
        <f>IF(H35="",(DATEVALUE("10/1/2007")),VLOOKUP(H35,$A$10:$M$67,13))</f>
        <v>39356</v>
      </c>
      <c r="Q47" s="71">
        <f>IF(I35="",(DATEVALUE("10/1/2007")),VLOOKUP(I35,$A$10:$M$67,13))</f>
        <v>39356</v>
      </c>
      <c r="R47" s="71">
        <f>IF(J35="",(DATEVALUE("10/1/2007")),VLOOKUP(J35,$A$10:$M$67,13))</f>
        <v>39356</v>
      </c>
      <c r="S47" s="188"/>
      <c r="T47" s="185"/>
      <c r="U47" s="185"/>
      <c r="V47" s="185"/>
      <c r="W47" s="185"/>
      <c r="X47" s="186"/>
      <c r="Y47" s="187"/>
      <c r="Z47" s="187"/>
      <c r="AA47" s="187"/>
      <c r="AB47" s="187"/>
      <c r="AC47" s="187"/>
      <c r="AD47" s="187"/>
      <c r="AE47" s="187">
        <v>80</v>
      </c>
      <c r="AF47" s="187"/>
      <c r="AG47" s="187">
        <v>160</v>
      </c>
      <c r="AI47" s="187"/>
      <c r="AJ47" s="187"/>
      <c r="AK47" s="187"/>
      <c r="AL47" s="187"/>
      <c r="AM47" s="187"/>
      <c r="AN47" s="187"/>
      <c r="AO47" s="187"/>
      <c r="AP47" s="187"/>
      <c r="AQ47" s="187"/>
      <c r="AR47"/>
      <c r="AS47" s="264"/>
      <c r="AT47" s="265"/>
      <c r="AU47" s="265">
        <v>0.1</v>
      </c>
      <c r="AV47" s="63" t="s">
        <v>309</v>
      </c>
      <c r="AW47" s="61" t="s">
        <v>458</v>
      </c>
      <c r="AX47" s="247"/>
      <c r="AY47" s="247"/>
      <c r="AZ47" s="247"/>
      <c r="BA47" s="247"/>
      <c r="BB47" s="247"/>
      <c r="BC47" s="247"/>
      <c r="BD47" s="247"/>
      <c r="BE47" s="247"/>
      <c r="BF47" s="247"/>
      <c r="BG47" s="247"/>
      <c r="BH47" s="247"/>
      <c r="BI47" s="247"/>
      <c r="BJ47" s="250"/>
      <c r="BK47" s="250"/>
      <c r="BL47" s="250"/>
      <c r="BM47" s="250"/>
      <c r="BN47" s="250"/>
      <c r="BO47" s="250"/>
      <c r="BP47" s="250"/>
      <c r="BQ47" s="250"/>
      <c r="BR47" s="250"/>
      <c r="BS47" s="250"/>
      <c r="BT47" s="250"/>
      <c r="BU47" s="250"/>
      <c r="BV47" s="247"/>
      <c r="BW47" s="247"/>
      <c r="BX47" s="247"/>
      <c r="BY47" s="247"/>
      <c r="BZ47" s="247"/>
      <c r="CA47" s="247"/>
      <c r="CB47" s="247"/>
      <c r="CC47" s="247"/>
      <c r="CD47" s="247"/>
      <c r="CE47" s="247"/>
      <c r="CF47" s="247"/>
      <c r="CG47" s="247"/>
      <c r="CH47" s="250"/>
      <c r="CI47" s="250"/>
      <c r="CJ47" s="250"/>
      <c r="CK47" s="250"/>
      <c r="CL47" s="250"/>
      <c r="CM47" s="250"/>
      <c r="CN47" s="250"/>
      <c r="CO47" s="250"/>
      <c r="CP47" s="250"/>
      <c r="CQ47" s="250"/>
      <c r="CR47" s="250"/>
      <c r="CS47" s="250"/>
    </row>
    <row r="48" spans="1:97" s="61" customFormat="1" ht="15">
      <c r="A48" s="110">
        <v>39</v>
      </c>
      <c r="B48" s="116"/>
      <c r="C48" s="117" t="s">
        <v>287</v>
      </c>
      <c r="D48" s="117"/>
      <c r="E48" s="117"/>
      <c r="F48" s="113">
        <v>40</v>
      </c>
      <c r="G48" s="451">
        <v>11</v>
      </c>
      <c r="H48" s="451">
        <v>20</v>
      </c>
      <c r="I48" s="450" t="s">
        <v>16</v>
      </c>
      <c r="J48" s="451"/>
      <c r="L48" s="391" t="e">
        <f>IF(F38="","",MAX(N48:R48))</f>
        <v>#REF!</v>
      </c>
      <c r="M48" s="392" t="e">
        <f>IF(F38="","",+L48+(F38*7/5))</f>
        <v>#REF!</v>
      </c>
      <c r="N48" s="70">
        <f>IF(K38="",(DATEVALUE("10/1/2007")),K38)</f>
        <v>40695</v>
      </c>
      <c r="O48" s="71" t="e">
        <f>IF(G38="",(DATEVALUE("10/1/2007")),VLOOKUP(G38,$A$10:$M$67,13))</f>
        <v>#REF!</v>
      </c>
      <c r="P48" s="71">
        <f>IF(H38="",(DATEVALUE("10/1/2007")),VLOOKUP(H38,$A$10:$M$67,13))</f>
        <v>39356</v>
      </c>
      <c r="Q48" s="71">
        <f>IF(I38="",(DATEVALUE("10/1/2007")),VLOOKUP(I38,$A$10:$M$67,13))</f>
        <v>39356</v>
      </c>
      <c r="R48" s="71">
        <f>IF(J38="",(DATEVALUE("10/1/2007")),VLOOKUP(J38,$A$10:$M$67,13))</f>
        <v>39356</v>
      </c>
      <c r="S48" s="188"/>
      <c r="T48" s="185" t="s">
        <v>16</v>
      </c>
      <c r="U48" s="185"/>
      <c r="W48" s="185"/>
      <c r="X48" s="186"/>
      <c r="Y48" s="187"/>
      <c r="Z48" s="187"/>
      <c r="AA48" s="187"/>
      <c r="AB48" s="187"/>
      <c r="AC48" s="187"/>
      <c r="AD48" s="187"/>
      <c r="AE48" s="187">
        <v>40</v>
      </c>
      <c r="AF48" s="187">
        <v>640</v>
      </c>
      <c r="AG48" s="187">
        <v>640</v>
      </c>
      <c r="AI48" s="187"/>
      <c r="AJ48" s="187"/>
      <c r="AK48" s="187"/>
      <c r="AL48" s="187"/>
      <c r="AM48" s="187"/>
      <c r="AN48" s="187"/>
      <c r="AO48" s="187"/>
      <c r="AP48" s="187"/>
      <c r="AQ48" s="187"/>
      <c r="AR48"/>
      <c r="AS48" s="264"/>
      <c r="AT48" s="265"/>
      <c r="AU48" s="265">
        <v>0.1</v>
      </c>
      <c r="AV48" s="62" t="s">
        <v>473</v>
      </c>
      <c r="AW48" s="61" t="s">
        <v>458</v>
      </c>
      <c r="AX48" s="247"/>
      <c r="AY48" s="247"/>
      <c r="AZ48" s="247"/>
      <c r="BA48" s="247"/>
      <c r="BB48" s="247"/>
      <c r="BC48" s="247"/>
      <c r="BD48" s="247"/>
      <c r="BE48" s="247"/>
      <c r="BF48" s="247"/>
      <c r="BG48" s="247"/>
      <c r="BH48" s="247"/>
      <c r="BI48" s="247"/>
      <c r="BJ48" s="250"/>
      <c r="BK48" s="250"/>
      <c r="BL48" s="250"/>
      <c r="BM48" s="250"/>
      <c r="BN48" s="250"/>
      <c r="BO48" s="250"/>
      <c r="BP48" s="250"/>
      <c r="BQ48" s="250"/>
      <c r="BR48" s="250"/>
      <c r="BS48" s="250"/>
      <c r="BT48" s="250"/>
      <c r="BU48" s="250"/>
      <c r="BV48" s="247"/>
      <c r="BW48" s="247"/>
      <c r="BX48" s="247"/>
      <c r="BY48" s="247"/>
      <c r="BZ48" s="247"/>
      <c r="CA48" s="247"/>
      <c r="CB48" s="247"/>
      <c r="CC48" s="247"/>
      <c r="CD48" s="247"/>
      <c r="CE48" s="247"/>
      <c r="CF48" s="247"/>
      <c r="CG48" s="247"/>
      <c r="CH48" s="250"/>
      <c r="CI48" s="250"/>
      <c r="CJ48" s="250"/>
      <c r="CK48" s="250"/>
      <c r="CL48" s="250"/>
      <c r="CM48" s="250"/>
      <c r="CN48" s="250"/>
      <c r="CO48" s="250"/>
      <c r="CP48" s="250"/>
      <c r="CQ48" s="250"/>
      <c r="CR48" s="250"/>
      <c r="CS48" s="250"/>
    </row>
    <row r="49" spans="1:97" s="61" customFormat="1" ht="15">
      <c r="A49" s="110">
        <v>40</v>
      </c>
      <c r="B49" s="116"/>
      <c r="C49" s="117" t="s">
        <v>132</v>
      </c>
      <c r="D49" s="117"/>
      <c r="E49" s="117"/>
      <c r="F49" s="113">
        <v>23</v>
      </c>
      <c r="G49" s="451">
        <v>11</v>
      </c>
      <c r="H49" s="451">
        <v>20</v>
      </c>
      <c r="I49" s="450" t="s">
        <v>16</v>
      </c>
      <c r="J49" s="114"/>
      <c r="K49" s="115"/>
      <c r="L49" s="391" t="e">
        <f>IF(F36="","",MAX(N49:R49))</f>
        <v>#REF!</v>
      </c>
      <c r="M49" s="392" t="e">
        <f>IF(F36="","",+L49+(F36*7/5))</f>
        <v>#REF!</v>
      </c>
      <c r="N49" s="70">
        <f t="shared" si="10"/>
        <v>39356</v>
      </c>
      <c r="O49" s="71" t="e">
        <f>IF(G36="",(DATEVALUE("10/1/2007")),VLOOKUP(G36,$A$10:$M$67,13))</f>
        <v>#REF!</v>
      </c>
      <c r="P49" s="71">
        <f>IF(H36="",(DATEVALUE("10/1/2007")),VLOOKUP(H36,$A$10:$M$67,13))</f>
        <v>39356</v>
      </c>
      <c r="Q49" s="71">
        <f>IF(I36="",(DATEVALUE("10/1/2007")),VLOOKUP(I36,$A$10:$M$67,13))</f>
        <v>39356</v>
      </c>
      <c r="R49" s="71">
        <f aca="true" t="shared" si="11" ref="R49:R67">IF(J49="",(DATEVALUE("10/1/2007")),VLOOKUP(J49,$A$10:$M$67,13))</f>
        <v>39356</v>
      </c>
      <c r="S49" s="188"/>
      <c r="T49" s="185" t="s">
        <v>16</v>
      </c>
      <c r="U49" s="185"/>
      <c r="V49" s="185" t="s">
        <v>16</v>
      </c>
      <c r="W49" s="185"/>
      <c r="X49" s="186"/>
      <c r="Y49" s="187"/>
      <c r="Z49" s="187"/>
      <c r="AA49" s="187"/>
      <c r="AB49" s="187"/>
      <c r="AC49" s="187"/>
      <c r="AD49" s="187"/>
      <c r="AE49" s="187">
        <v>24</v>
      </c>
      <c r="AF49" s="187">
        <v>160</v>
      </c>
      <c r="AG49" s="187">
        <v>368</v>
      </c>
      <c r="AI49" s="187"/>
      <c r="AJ49" s="187"/>
      <c r="AK49" s="187"/>
      <c r="AL49" s="187"/>
      <c r="AM49" s="187"/>
      <c r="AN49" s="187"/>
      <c r="AO49" s="187"/>
      <c r="AP49" s="187"/>
      <c r="AQ49" s="187"/>
      <c r="AR49"/>
      <c r="AS49" s="264"/>
      <c r="AT49" s="265"/>
      <c r="AU49" s="265">
        <v>0.1</v>
      </c>
      <c r="AV49" s="62" t="s">
        <v>473</v>
      </c>
      <c r="AW49" s="61" t="s">
        <v>458</v>
      </c>
      <c r="AX49" s="434"/>
      <c r="AY49" s="435"/>
      <c r="AZ49" s="247"/>
      <c r="BA49" s="247"/>
      <c r="BB49" s="247"/>
      <c r="BC49" s="247"/>
      <c r="BD49" s="247"/>
      <c r="BE49" s="247"/>
      <c r="BF49" s="247"/>
      <c r="BG49" s="247"/>
      <c r="BH49" s="247"/>
      <c r="BI49" s="247"/>
      <c r="BJ49" s="250"/>
      <c r="BK49" s="250"/>
      <c r="BL49" s="250"/>
      <c r="BM49" s="250"/>
      <c r="BN49" s="250"/>
      <c r="BO49" s="250"/>
      <c r="BP49" s="250"/>
      <c r="BQ49" s="250"/>
      <c r="BR49" s="250"/>
      <c r="BS49" s="250"/>
      <c r="BT49" s="250"/>
      <c r="BU49" s="250"/>
      <c r="BV49" s="247"/>
      <c r="BW49" s="247"/>
      <c r="BX49" s="247"/>
      <c r="BY49" s="247"/>
      <c r="BZ49" s="247"/>
      <c r="CA49" s="247"/>
      <c r="CB49" s="247"/>
      <c r="CC49" s="247"/>
      <c r="CD49" s="247"/>
      <c r="CE49" s="247"/>
      <c r="CF49" s="247"/>
      <c r="CG49" s="247"/>
      <c r="CH49" s="250"/>
      <c r="CI49" s="250"/>
      <c r="CJ49" s="250"/>
      <c r="CK49" s="250"/>
      <c r="CL49" s="250"/>
      <c r="CM49" s="250"/>
      <c r="CN49" s="250"/>
      <c r="CO49" s="250"/>
      <c r="CP49" s="250"/>
      <c r="CQ49" s="250"/>
      <c r="CR49" s="250"/>
      <c r="CS49" s="250"/>
    </row>
    <row r="50" spans="1:97" s="61" customFormat="1" ht="15">
      <c r="A50" s="110">
        <v>41</v>
      </c>
      <c r="B50" s="116"/>
      <c r="C50" s="61" t="s">
        <v>133</v>
      </c>
      <c r="F50" s="113">
        <v>10</v>
      </c>
      <c r="G50" s="451">
        <v>11</v>
      </c>
      <c r="H50" s="451">
        <v>20</v>
      </c>
      <c r="I50" s="450">
        <v>28</v>
      </c>
      <c r="J50" s="114"/>
      <c r="K50" s="115"/>
      <c r="L50" s="391">
        <f>IF(F41="","",MAX(N50:R50))</f>
      </c>
      <c r="M50" s="392">
        <f>IF(F41="","",+L50+(F41*7/5))</f>
      </c>
      <c r="N50" s="70">
        <f t="shared" si="10"/>
        <v>39356</v>
      </c>
      <c r="O50" s="71">
        <f aca="true" t="shared" si="12" ref="O50:Q52">IF(G41="",(DATEVALUE("10/1/2007")),VLOOKUP(G41,$A$10:$M$67,13))</f>
        <v>39356</v>
      </c>
      <c r="P50" s="71">
        <f t="shared" si="12"/>
        <v>39356</v>
      </c>
      <c r="Q50" s="71">
        <f t="shared" si="12"/>
        <v>39356</v>
      </c>
      <c r="R50" s="71">
        <f t="shared" si="11"/>
        <v>39356</v>
      </c>
      <c r="S50" s="188"/>
      <c r="T50" s="185"/>
      <c r="U50" s="185"/>
      <c r="V50" s="185"/>
      <c r="W50" s="185"/>
      <c r="X50" s="186"/>
      <c r="Y50" s="187"/>
      <c r="Z50" s="187"/>
      <c r="AA50" s="187"/>
      <c r="AB50" s="187"/>
      <c r="AC50" s="187"/>
      <c r="AD50" s="187"/>
      <c r="AE50" s="187">
        <v>24</v>
      </c>
      <c r="AF50" s="187"/>
      <c r="AG50" s="187">
        <v>80</v>
      </c>
      <c r="AI50" s="187"/>
      <c r="AJ50" s="187"/>
      <c r="AK50" s="187"/>
      <c r="AL50" s="187"/>
      <c r="AM50" s="187"/>
      <c r="AN50" s="187"/>
      <c r="AO50" s="187"/>
      <c r="AP50" s="187"/>
      <c r="AQ50" s="187"/>
      <c r="AR50"/>
      <c r="AS50" s="264"/>
      <c r="AT50" s="265"/>
      <c r="AU50" s="265">
        <v>0.1</v>
      </c>
      <c r="AV50" s="63" t="s">
        <v>309</v>
      </c>
      <c r="AW50" s="61" t="s">
        <v>458</v>
      </c>
      <c r="AX50" s="247"/>
      <c r="AY50" s="247"/>
      <c r="AZ50" s="247"/>
      <c r="BA50" s="247"/>
      <c r="BB50" s="247"/>
      <c r="BC50" s="247"/>
      <c r="BD50" s="247"/>
      <c r="BE50" s="247"/>
      <c r="BF50" s="247"/>
      <c r="BG50" s="247"/>
      <c r="BH50" s="247"/>
      <c r="BI50" s="247"/>
      <c r="BJ50" s="250"/>
      <c r="BK50" s="250"/>
      <c r="BL50" s="250"/>
      <c r="BM50" s="250"/>
      <c r="BN50" s="250"/>
      <c r="BO50" s="250"/>
      <c r="BP50" s="250"/>
      <c r="BQ50" s="250"/>
      <c r="BR50" s="250"/>
      <c r="BS50" s="250"/>
      <c r="BT50" s="250"/>
      <c r="BU50" s="250"/>
      <c r="BV50" s="247"/>
      <c r="BW50" s="247"/>
      <c r="BX50" s="247"/>
      <c r="BY50" s="247"/>
      <c r="BZ50" s="247"/>
      <c r="CA50" s="247"/>
      <c r="CB50" s="247"/>
      <c r="CC50" s="247"/>
      <c r="CD50" s="247"/>
      <c r="CE50" s="247"/>
      <c r="CF50" s="247"/>
      <c r="CG50" s="247"/>
      <c r="CH50" s="250"/>
      <c r="CI50" s="250"/>
      <c r="CJ50" s="250"/>
      <c r="CK50" s="250"/>
      <c r="CL50" s="250"/>
      <c r="CM50" s="250"/>
      <c r="CN50" s="250"/>
      <c r="CO50" s="250"/>
      <c r="CP50" s="250"/>
      <c r="CQ50" s="250"/>
      <c r="CR50" s="250"/>
      <c r="CS50" s="250"/>
    </row>
    <row r="51" spans="1:97" s="61" customFormat="1" ht="12.75">
      <c r="A51" s="110">
        <v>42</v>
      </c>
      <c r="B51" s="116"/>
      <c r="H51" s="114"/>
      <c r="J51" s="114"/>
      <c r="K51" s="115"/>
      <c r="L51" s="391" t="e">
        <f>IF(F42="","",MAX(N51:R51))</f>
        <v>#N/A</v>
      </c>
      <c r="M51" s="392" t="e">
        <f>IF(F42="","",+L51+(F42*7/5))</f>
        <v>#N/A</v>
      </c>
      <c r="N51" s="70">
        <f t="shared" si="10"/>
        <v>39356</v>
      </c>
      <c r="O51" s="71" t="e">
        <f t="shared" si="12"/>
        <v>#N/A</v>
      </c>
      <c r="P51" s="71">
        <f t="shared" si="12"/>
        <v>39356</v>
      </c>
      <c r="Q51" s="71">
        <f t="shared" si="12"/>
        <v>39356</v>
      </c>
      <c r="R51" s="71">
        <f t="shared" si="11"/>
        <v>39356</v>
      </c>
      <c r="S51" s="188"/>
      <c r="T51" s="185"/>
      <c r="U51" s="185"/>
      <c r="V51" s="185"/>
      <c r="W51" s="185"/>
      <c r="X51" s="186"/>
      <c r="Y51" s="187"/>
      <c r="Z51" s="187"/>
      <c r="AA51" s="187"/>
      <c r="AB51" s="187"/>
      <c r="AC51" s="187"/>
      <c r="AD51" s="187"/>
      <c r="AX51" s="247"/>
      <c r="AY51" s="247"/>
      <c r="AZ51" s="247"/>
      <c r="BA51" s="247"/>
      <c r="BB51" s="247"/>
      <c r="BC51" s="247"/>
      <c r="BD51" s="247"/>
      <c r="BE51" s="247"/>
      <c r="BF51" s="247"/>
      <c r="BG51" s="247"/>
      <c r="BH51" s="247"/>
      <c r="BI51" s="247"/>
      <c r="BJ51" s="250"/>
      <c r="BK51" s="250"/>
      <c r="BL51" s="250"/>
      <c r="BM51" s="250"/>
      <c r="BN51" s="250"/>
      <c r="BO51" s="250"/>
      <c r="BP51" s="250"/>
      <c r="BQ51" s="250"/>
      <c r="BR51" s="250"/>
      <c r="BS51" s="250"/>
      <c r="BT51" s="250"/>
      <c r="BU51" s="250"/>
      <c r="BV51" s="247"/>
      <c r="BW51" s="247"/>
      <c r="BX51" s="247"/>
      <c r="BY51" s="247"/>
      <c r="BZ51" s="247"/>
      <c r="CA51" s="247"/>
      <c r="CB51" s="247"/>
      <c r="CC51" s="247"/>
      <c r="CD51" s="247"/>
      <c r="CE51" s="247"/>
      <c r="CF51" s="247"/>
      <c r="CG51" s="247"/>
      <c r="CH51" s="250"/>
      <c r="CI51" s="250"/>
      <c r="CJ51" s="250"/>
      <c r="CK51" s="250"/>
      <c r="CL51" s="250"/>
      <c r="CM51" s="250"/>
      <c r="CN51" s="250"/>
      <c r="CO51" s="250"/>
      <c r="CP51" s="250"/>
      <c r="CQ51" s="250"/>
      <c r="CR51" s="250"/>
      <c r="CS51" s="250"/>
    </row>
    <row r="52" spans="1:97" s="61" customFormat="1" ht="12.75">
      <c r="A52" s="110">
        <v>43</v>
      </c>
      <c r="B52" s="116"/>
      <c r="H52" s="114"/>
      <c r="J52" s="114"/>
      <c r="K52" s="115"/>
      <c r="L52" s="391" t="e">
        <f>IF(F43="","",MAX(N52:R52))</f>
        <v>#REF!</v>
      </c>
      <c r="M52" s="392" t="e">
        <f>IF(F43="","",+L52+(F43*7/5))</f>
        <v>#REF!</v>
      </c>
      <c r="N52" s="70">
        <f t="shared" si="10"/>
        <v>39356</v>
      </c>
      <c r="O52" s="71" t="e">
        <f t="shared" si="12"/>
        <v>#REF!</v>
      </c>
      <c r="P52" s="71">
        <f t="shared" si="12"/>
      </c>
      <c r="Q52" s="71" t="e">
        <f t="shared" si="12"/>
        <v>#REF!</v>
      </c>
      <c r="R52" s="71">
        <f t="shared" si="11"/>
        <v>39356</v>
      </c>
      <c r="S52" s="188"/>
      <c r="T52" s="185" t="s">
        <v>16</v>
      </c>
      <c r="U52" s="185"/>
      <c r="V52" s="185" t="s">
        <v>16</v>
      </c>
      <c r="W52" s="185"/>
      <c r="X52" s="186"/>
      <c r="Y52" s="187"/>
      <c r="Z52" s="187"/>
      <c r="AA52" s="187"/>
      <c r="AB52" s="187"/>
      <c r="AC52" s="187"/>
      <c r="AD52" s="187"/>
      <c r="AX52" s="247"/>
      <c r="AY52" s="247"/>
      <c r="AZ52" s="247"/>
      <c r="BA52" s="247"/>
      <c r="BB52" s="247"/>
      <c r="BC52" s="247"/>
      <c r="BD52" s="247"/>
      <c r="BE52" s="247"/>
      <c r="BF52" s="247"/>
      <c r="BG52" s="247"/>
      <c r="BH52" s="247"/>
      <c r="BI52" s="247"/>
      <c r="BJ52" s="250"/>
      <c r="BK52" s="250"/>
      <c r="BL52" s="250"/>
      <c r="BM52" s="250"/>
      <c r="BN52" s="250"/>
      <c r="BO52" s="250"/>
      <c r="BP52" s="250"/>
      <c r="BQ52" s="250"/>
      <c r="BR52" s="250"/>
      <c r="BS52" s="250"/>
      <c r="BT52" s="250"/>
      <c r="BU52" s="250"/>
      <c r="BV52" s="247"/>
      <c r="BW52" s="247"/>
      <c r="BX52" s="247"/>
      <c r="BY52" s="247"/>
      <c r="BZ52" s="247"/>
      <c r="CA52" s="247"/>
      <c r="CB52" s="247"/>
      <c r="CC52" s="247"/>
      <c r="CD52" s="247"/>
      <c r="CE52" s="247"/>
      <c r="CF52" s="247"/>
      <c r="CG52" s="247"/>
      <c r="CH52" s="250"/>
      <c r="CI52" s="250"/>
      <c r="CJ52" s="250"/>
      <c r="CK52" s="250"/>
      <c r="CL52" s="250"/>
      <c r="CM52" s="250"/>
      <c r="CN52" s="250"/>
      <c r="CO52" s="250"/>
      <c r="CP52" s="250"/>
      <c r="CQ52" s="250"/>
      <c r="CR52" s="250"/>
      <c r="CS52" s="250"/>
    </row>
    <row r="53" spans="1:97" s="61" customFormat="1" ht="15">
      <c r="A53" s="110">
        <v>44</v>
      </c>
      <c r="B53" s="116"/>
      <c r="C53" s="117" t="s">
        <v>125</v>
      </c>
      <c r="D53" s="117"/>
      <c r="E53" s="117"/>
      <c r="F53" s="447">
        <v>40</v>
      </c>
      <c r="G53" s="114">
        <v>11</v>
      </c>
      <c r="H53" s="114">
        <v>20</v>
      </c>
      <c r="L53" s="391" t="e">
        <f>IF(F37="","",MAX(N53:R53))</f>
        <v>#REF!</v>
      </c>
      <c r="M53" s="392" t="e">
        <f>IF(F37="","",+L53+(F37*7/5))</f>
        <v>#REF!</v>
      </c>
      <c r="N53" s="70">
        <f>IF(K37="",(DATEVALUE("10/1/2007")),K37)</f>
        <v>40695</v>
      </c>
      <c r="O53" s="71" t="e">
        <f>IF(G37="",(DATEVALUE("10/1/2007")),VLOOKUP(G37,$A$10:$M$67,13))</f>
        <v>#REF!</v>
      </c>
      <c r="P53" s="71">
        <f>IF(H37="",(DATEVALUE("10/1/2007")),VLOOKUP(H37,$A$10:$M$67,13))</f>
        <v>39356</v>
      </c>
      <c r="Q53" s="71">
        <f>IF(I37="",(DATEVALUE("10/1/2007")),VLOOKUP(I37,$A$10:$M$67,13))</f>
        <v>39356</v>
      </c>
      <c r="R53" s="71">
        <f>IF(J37="",(DATEVALUE("10/1/2007")),VLOOKUP(J37,$A$10:$M$67,13))</f>
        <v>39356</v>
      </c>
      <c r="S53" s="188"/>
      <c r="T53" s="185"/>
      <c r="U53" s="185"/>
      <c r="V53" s="185"/>
      <c r="W53" s="185"/>
      <c r="X53" s="186"/>
      <c r="Y53" s="187"/>
      <c r="Z53" s="187"/>
      <c r="AA53" s="187"/>
      <c r="AB53" s="187"/>
      <c r="AC53" s="187"/>
      <c r="AD53" s="187"/>
      <c r="AE53" s="187">
        <v>320</v>
      </c>
      <c r="AF53" s="187"/>
      <c r="AG53" s="187"/>
      <c r="AH53" s="187"/>
      <c r="AI53" s="187"/>
      <c r="AJ53" s="187"/>
      <c r="AK53" s="187"/>
      <c r="AL53" s="187"/>
      <c r="AM53" s="187"/>
      <c r="AN53" s="187"/>
      <c r="AO53" s="187"/>
      <c r="AP53" s="187"/>
      <c r="AQ53" s="187"/>
      <c r="AR53"/>
      <c r="AS53" s="264"/>
      <c r="AT53" s="265"/>
      <c r="AU53" s="265">
        <v>0.1</v>
      </c>
      <c r="AV53" s="63" t="s">
        <v>309</v>
      </c>
      <c r="AW53" s="61" t="s">
        <v>458</v>
      </c>
      <c r="AX53" s="247"/>
      <c r="AY53" s="247"/>
      <c r="AZ53" s="247"/>
      <c r="BA53" s="247"/>
      <c r="BB53" s="247"/>
      <c r="BC53" s="247"/>
      <c r="BD53" s="247"/>
      <c r="BE53" s="247"/>
      <c r="BF53" s="247"/>
      <c r="BG53" s="247"/>
      <c r="BH53" s="247"/>
      <c r="BI53" s="247"/>
      <c r="BJ53" s="250"/>
      <c r="BK53" s="250"/>
      <c r="BL53" s="250"/>
      <c r="BM53" s="250"/>
      <c r="BN53" s="250"/>
      <c r="BO53" s="250"/>
      <c r="BP53" s="250"/>
      <c r="BQ53" s="250"/>
      <c r="BR53" s="250"/>
      <c r="BS53" s="250"/>
      <c r="BT53" s="250"/>
      <c r="BU53" s="250"/>
      <c r="BV53" s="247"/>
      <c r="BW53" s="247"/>
      <c r="BX53" s="247"/>
      <c r="BY53" s="247"/>
      <c r="BZ53" s="247"/>
      <c r="CA53" s="247"/>
      <c r="CB53" s="247"/>
      <c r="CC53" s="247"/>
      <c r="CD53" s="247"/>
      <c r="CE53" s="247"/>
      <c r="CF53" s="247"/>
      <c r="CG53" s="247"/>
      <c r="CH53" s="250"/>
      <c r="CI53" s="250"/>
      <c r="CJ53" s="250"/>
      <c r="CK53" s="250"/>
      <c r="CL53" s="250"/>
      <c r="CM53" s="250"/>
      <c r="CN53" s="250"/>
      <c r="CO53" s="250"/>
      <c r="CP53" s="250"/>
      <c r="CQ53" s="250"/>
      <c r="CR53" s="250"/>
      <c r="CS53" s="250"/>
    </row>
    <row r="54" spans="1:97" s="61" customFormat="1" ht="15">
      <c r="A54" s="110">
        <v>45</v>
      </c>
      <c r="B54" s="116"/>
      <c r="C54" s="117" t="s">
        <v>394</v>
      </c>
      <c r="D54" s="117"/>
      <c r="E54" s="117"/>
      <c r="F54" s="447">
        <v>20</v>
      </c>
      <c r="G54" s="114">
        <v>11</v>
      </c>
      <c r="H54" s="114">
        <v>20</v>
      </c>
      <c r="I54" s="114"/>
      <c r="J54" s="114"/>
      <c r="K54" s="115"/>
      <c r="L54" s="391" t="e">
        <f>IF(F44="","",MAX(N54:R54))</f>
        <v>#N/A</v>
      </c>
      <c r="M54" s="392" t="e">
        <f>IF(F44="","",+L54+(F44*7/5))</f>
        <v>#N/A</v>
      </c>
      <c r="N54" s="70">
        <f t="shared" si="10"/>
        <v>39356</v>
      </c>
      <c r="O54" s="71">
        <f>IF(G44="",(DATEVALUE("10/1/2007")),VLOOKUP(G44,$A$10:$M$67,13))</f>
        <v>39363</v>
      </c>
      <c r="P54" s="71" t="e">
        <f>IF(H44="",(DATEVALUE("10/1/2007")),VLOOKUP(H44,$A$10:$M$67,13))</f>
        <v>#N/A</v>
      </c>
      <c r="Q54" s="71">
        <f aca="true" t="shared" si="13" ref="Q54:Q59">IF(I54="",(DATEVALUE("10/1/2007")),VLOOKUP(I54,$A$10:$M$67,13))</f>
        <v>39356</v>
      </c>
      <c r="R54" s="71">
        <f t="shared" si="11"/>
        <v>39356</v>
      </c>
      <c r="S54" s="188"/>
      <c r="T54" s="185"/>
      <c r="U54" s="185"/>
      <c r="V54" s="185"/>
      <c r="W54" s="185"/>
      <c r="X54" s="186"/>
      <c r="Y54" s="187"/>
      <c r="Z54" s="187"/>
      <c r="AA54" s="187"/>
      <c r="AB54" s="187"/>
      <c r="AC54" s="187"/>
      <c r="AD54" s="187"/>
      <c r="AE54" s="187">
        <v>24</v>
      </c>
      <c r="AF54" s="187">
        <v>160</v>
      </c>
      <c r="AG54" s="187"/>
      <c r="AH54" s="187"/>
      <c r="AI54" s="187"/>
      <c r="AJ54" s="187"/>
      <c r="AK54" s="187"/>
      <c r="AL54" s="187"/>
      <c r="AM54" s="187"/>
      <c r="AN54" s="187"/>
      <c r="AO54" s="187"/>
      <c r="AP54" s="187"/>
      <c r="AQ54" s="187"/>
      <c r="AR54"/>
      <c r="AS54" s="264"/>
      <c r="AT54" s="265"/>
      <c r="AU54" s="265">
        <v>0.1</v>
      </c>
      <c r="AV54" s="62" t="s">
        <v>473</v>
      </c>
      <c r="AW54" s="61" t="s">
        <v>458</v>
      </c>
      <c r="AX54" s="247"/>
      <c r="AY54" s="247"/>
      <c r="AZ54" s="247"/>
      <c r="BA54" s="247"/>
      <c r="BB54" s="247"/>
      <c r="BC54" s="247"/>
      <c r="BD54" s="247"/>
      <c r="BE54" s="247"/>
      <c r="BF54" s="247"/>
      <c r="BG54" s="247"/>
      <c r="BH54" s="247"/>
      <c r="BI54" s="247"/>
      <c r="BJ54" s="250"/>
      <c r="BK54" s="250"/>
      <c r="BL54" s="250"/>
      <c r="BM54" s="250"/>
      <c r="BN54" s="250"/>
      <c r="BO54" s="250"/>
      <c r="BP54" s="250"/>
      <c r="BQ54" s="250"/>
      <c r="BR54" s="250"/>
      <c r="BS54" s="250"/>
      <c r="BT54" s="250"/>
      <c r="BU54" s="250"/>
      <c r="BV54" s="247"/>
      <c r="BW54" s="247"/>
      <c r="BX54" s="247"/>
      <c r="BY54" s="247"/>
      <c r="BZ54" s="247"/>
      <c r="CA54" s="247"/>
      <c r="CB54" s="247"/>
      <c r="CC54" s="247"/>
      <c r="CD54" s="247"/>
      <c r="CE54" s="247"/>
      <c r="CF54" s="247"/>
      <c r="CG54" s="247"/>
      <c r="CH54" s="250"/>
      <c r="CI54" s="250"/>
      <c r="CJ54" s="250"/>
      <c r="CK54" s="250"/>
      <c r="CL54" s="250"/>
      <c r="CM54" s="250"/>
      <c r="CN54" s="250"/>
      <c r="CO54" s="250"/>
      <c r="CP54" s="250"/>
      <c r="CQ54" s="250"/>
      <c r="CR54" s="250"/>
      <c r="CS54" s="250"/>
    </row>
    <row r="55" spans="1:97" s="438" customFormat="1" ht="15">
      <c r="A55" s="437">
        <v>46</v>
      </c>
      <c r="B55" s="117"/>
      <c r="C55" s="117" t="s">
        <v>395</v>
      </c>
      <c r="D55" s="117"/>
      <c r="E55" s="117"/>
      <c r="F55" s="447">
        <v>20</v>
      </c>
      <c r="G55" s="114">
        <v>11</v>
      </c>
      <c r="H55" s="114">
        <v>20</v>
      </c>
      <c r="I55" s="114"/>
      <c r="J55" s="114"/>
      <c r="K55" s="439"/>
      <c r="L55" s="391" t="e">
        <f>IF(F46="","",MAX(N55:R55))</f>
        <v>#REF!</v>
      </c>
      <c r="M55" s="392" t="e">
        <f>IF(F46="","",+L55+(F46*7/5))</f>
        <v>#REF!</v>
      </c>
      <c r="N55" s="440">
        <f>IF(K55="",(DATEVALUE("10/1/2007")),K55)</f>
        <v>39356</v>
      </c>
      <c r="O55" s="441" t="e">
        <f>IF(G46="",(DATEVALUE("10/1/2007")),VLOOKUP(G46,$A$10:$M$67,13))</f>
        <v>#REF!</v>
      </c>
      <c r="P55" s="441" t="e">
        <f>IF(#REF!="",(DATEVALUE("10/1/2007")),VLOOKUP(#REF!,$A$10:$M$67,13))</f>
        <v>#REF!</v>
      </c>
      <c r="Q55" s="441">
        <f t="shared" si="13"/>
        <v>39356</v>
      </c>
      <c r="R55" s="441">
        <f t="shared" si="11"/>
        <v>39356</v>
      </c>
      <c r="S55" s="442"/>
      <c r="T55" s="443"/>
      <c r="U55" s="443"/>
      <c r="V55" s="443"/>
      <c r="W55" s="443"/>
      <c r="X55" s="444"/>
      <c r="Y55" s="239"/>
      <c r="Z55" s="239"/>
      <c r="AA55" s="239"/>
      <c r="AB55" s="239"/>
      <c r="AC55" s="239"/>
      <c r="AD55" s="239"/>
      <c r="AE55" s="239">
        <v>24</v>
      </c>
      <c r="AF55" s="239">
        <v>160</v>
      </c>
      <c r="AG55" s="239"/>
      <c r="AH55" s="239"/>
      <c r="AI55" s="239"/>
      <c r="AJ55" s="239"/>
      <c r="AK55" s="239"/>
      <c r="AL55" s="239"/>
      <c r="AM55" s="239"/>
      <c r="AN55" s="239"/>
      <c r="AO55" s="239"/>
      <c r="AP55" s="239"/>
      <c r="AQ55" s="239"/>
      <c r="AR55" s="5"/>
      <c r="AS55" s="264"/>
      <c r="AT55" s="265"/>
      <c r="AU55" s="265">
        <v>0.1</v>
      </c>
      <c r="AV55" s="445" t="s">
        <v>473</v>
      </c>
      <c r="AW55" s="438" t="s">
        <v>458</v>
      </c>
      <c r="AX55" s="446"/>
      <c r="AY55" s="446"/>
      <c r="AZ55" s="446"/>
      <c r="BA55" s="446"/>
      <c r="BB55" s="446"/>
      <c r="BC55" s="446"/>
      <c r="BD55" s="446"/>
      <c r="BE55" s="446"/>
      <c r="BF55" s="446"/>
      <c r="BG55" s="446"/>
      <c r="BH55" s="446"/>
      <c r="BI55" s="446"/>
      <c r="BJ55" s="446"/>
      <c r="BK55" s="446"/>
      <c r="BL55" s="446"/>
      <c r="BM55" s="446"/>
      <c r="BN55" s="446"/>
      <c r="BO55" s="446"/>
      <c r="BP55" s="446"/>
      <c r="BQ55" s="446"/>
      <c r="BR55" s="446"/>
      <c r="BS55" s="446"/>
      <c r="BT55" s="446"/>
      <c r="BU55" s="446"/>
      <c r="BV55" s="446"/>
      <c r="BW55" s="446"/>
      <c r="BX55" s="446"/>
      <c r="BY55" s="446"/>
      <c r="BZ55" s="446"/>
      <c r="CA55" s="446"/>
      <c r="CB55" s="446"/>
      <c r="CC55" s="446"/>
      <c r="CD55" s="446"/>
      <c r="CE55" s="446"/>
      <c r="CF55" s="446"/>
      <c r="CG55" s="446"/>
      <c r="CH55" s="446"/>
      <c r="CI55" s="446"/>
      <c r="CJ55" s="446"/>
      <c r="CK55" s="446"/>
      <c r="CL55" s="446"/>
      <c r="CM55" s="446"/>
      <c r="CN55" s="446"/>
      <c r="CO55" s="446"/>
      <c r="CP55" s="446"/>
      <c r="CQ55" s="446"/>
      <c r="CR55" s="446"/>
      <c r="CS55" s="446"/>
    </row>
    <row r="56" spans="1:97" s="61" customFormat="1" ht="15">
      <c r="A56" s="110">
        <v>47</v>
      </c>
      <c r="B56" s="116"/>
      <c r="C56" s="117" t="s">
        <v>126</v>
      </c>
      <c r="D56" s="117"/>
      <c r="E56" s="117"/>
      <c r="F56" s="447">
        <v>40</v>
      </c>
      <c r="G56" s="114">
        <v>11</v>
      </c>
      <c r="H56" s="114">
        <v>20</v>
      </c>
      <c r="I56" s="114"/>
      <c r="J56" s="114"/>
      <c r="K56" s="115" t="s">
        <v>16</v>
      </c>
      <c r="L56" s="391" t="e">
        <f>IF(F47="","",MAX(N56:R56))</f>
        <v>#REF!</v>
      </c>
      <c r="M56" s="392" t="e">
        <f>IF(F47="","",+L56+(F47*7/5))</f>
        <v>#REF!</v>
      </c>
      <c r="N56" s="70" t="str">
        <f>IF(K56="",(DATEVALUE("10/1/2007")),K56)</f>
        <v> </v>
      </c>
      <c r="O56" s="71" t="e">
        <f>IF(#REF!="",(DATEVALUE("10/1/2007")),VLOOKUP(#REF!,$A$10:$M$67,13))</f>
        <v>#REF!</v>
      </c>
      <c r="P56" s="71" t="e">
        <f>IF(H56="",(DATEVALUE("10/1/2007")),VLOOKUP(H56,$A$10:$M$67,13))</f>
        <v>#REF!</v>
      </c>
      <c r="Q56" s="71">
        <f t="shared" si="13"/>
        <v>39356</v>
      </c>
      <c r="R56" s="71">
        <f t="shared" si="11"/>
        <v>39356</v>
      </c>
      <c r="S56" s="188"/>
      <c r="T56" s="185"/>
      <c r="U56" s="185"/>
      <c r="V56" s="185"/>
      <c r="W56" s="185"/>
      <c r="X56" s="186"/>
      <c r="Y56" s="187"/>
      <c r="Z56" s="187"/>
      <c r="AA56" s="187"/>
      <c r="AB56" s="187"/>
      <c r="AC56" s="187"/>
      <c r="AD56" s="187"/>
      <c r="AE56" s="239">
        <v>24</v>
      </c>
      <c r="AF56" s="239">
        <v>320</v>
      </c>
      <c r="AG56" s="239"/>
      <c r="AH56" s="239"/>
      <c r="AI56" s="239"/>
      <c r="AJ56" s="239"/>
      <c r="AK56" s="239"/>
      <c r="AL56" s="239"/>
      <c r="AM56" s="239"/>
      <c r="AN56" s="239"/>
      <c r="AO56" s="239"/>
      <c r="AP56" s="239"/>
      <c r="AQ56" s="239"/>
      <c r="AR56" s="5"/>
      <c r="AS56" s="264"/>
      <c r="AT56" s="265"/>
      <c r="AU56" s="265">
        <v>0.1</v>
      </c>
      <c r="AV56" s="445" t="s">
        <v>473</v>
      </c>
      <c r="AW56" s="438" t="s">
        <v>458</v>
      </c>
      <c r="AX56" s="247"/>
      <c r="AY56" s="247"/>
      <c r="AZ56" s="247"/>
      <c r="BA56" s="247"/>
      <c r="BB56" s="247"/>
      <c r="BC56" s="247"/>
      <c r="BD56" s="247"/>
      <c r="BE56" s="247"/>
      <c r="BF56" s="247"/>
      <c r="BG56" s="247"/>
      <c r="BH56" s="247"/>
      <c r="BI56" s="247"/>
      <c r="BJ56" s="250"/>
      <c r="BK56" s="250"/>
      <c r="BL56" s="250"/>
      <c r="BM56" s="250"/>
      <c r="BN56" s="250"/>
      <c r="BO56" s="250"/>
      <c r="BP56" s="250"/>
      <c r="BQ56" s="250"/>
      <c r="BR56" s="250"/>
      <c r="BS56" s="250"/>
      <c r="BT56" s="250"/>
      <c r="BU56" s="250"/>
      <c r="BV56" s="247"/>
      <c r="BW56" s="247"/>
      <c r="BX56" s="247"/>
      <c r="BY56" s="247"/>
      <c r="BZ56" s="247"/>
      <c r="CA56" s="247"/>
      <c r="CB56" s="247"/>
      <c r="CC56" s="247"/>
      <c r="CD56" s="247"/>
      <c r="CE56" s="247"/>
      <c r="CF56" s="247"/>
      <c r="CG56" s="247"/>
      <c r="CH56" s="250"/>
      <c r="CI56" s="250"/>
      <c r="CJ56" s="250"/>
      <c r="CK56" s="250"/>
      <c r="CL56" s="250"/>
      <c r="CM56" s="250"/>
      <c r="CN56" s="250"/>
      <c r="CO56" s="250"/>
      <c r="CP56" s="250"/>
      <c r="CQ56" s="250"/>
      <c r="CR56" s="250"/>
      <c r="CS56" s="250"/>
    </row>
    <row r="57" spans="1:97" s="61" customFormat="1" ht="15">
      <c r="A57" s="110">
        <v>48</v>
      </c>
      <c r="B57" s="119"/>
      <c r="C57" s="117"/>
      <c r="D57" s="117"/>
      <c r="E57" s="117"/>
      <c r="F57" s="447"/>
      <c r="G57" s="114"/>
      <c r="H57" s="114"/>
      <c r="I57" s="114"/>
      <c r="J57" s="114"/>
      <c r="K57" s="115"/>
      <c r="L57" s="391" t="e">
        <f>IF(F48="","",MAX(N57:R57))</f>
        <v>#REF!</v>
      </c>
      <c r="M57" s="392" t="e">
        <f>IF(F48="","",+L57+(F48*7/5))</f>
        <v>#REF!</v>
      </c>
      <c r="N57" s="70">
        <f>IF(K57="",(DATEVALUE("10/1/2007")),K57)</f>
        <v>39356</v>
      </c>
      <c r="O57" s="71" t="e">
        <f>IF(#REF!="",(DATEVALUE("10/1/2007")),VLOOKUP(#REF!,$A$10:$M$67,13))</f>
        <v>#REF!</v>
      </c>
      <c r="P57" s="71">
        <f>IF(H57="",(DATEVALUE("10/1/2007")),VLOOKUP(H57,$A$10:$M$67,13))</f>
        <v>39356</v>
      </c>
      <c r="Q57" s="71">
        <f t="shared" si="13"/>
        <v>39356</v>
      </c>
      <c r="R57" s="71">
        <f t="shared" si="11"/>
        <v>39356</v>
      </c>
      <c r="S57" s="117"/>
      <c r="T57" s="185"/>
      <c r="U57" s="185"/>
      <c r="V57" s="185"/>
      <c r="W57" s="185"/>
      <c r="X57" s="186"/>
      <c r="Y57" s="187"/>
      <c r="Z57" s="187"/>
      <c r="AA57" s="187"/>
      <c r="AB57" s="187"/>
      <c r="AC57" s="187"/>
      <c r="AD57" s="187"/>
      <c r="AX57" s="247"/>
      <c r="AY57" s="247"/>
      <c r="AZ57" s="247"/>
      <c r="BA57" s="247"/>
      <c r="BB57" s="247"/>
      <c r="BC57" s="247"/>
      <c r="BD57" s="247"/>
      <c r="BE57" s="247"/>
      <c r="BF57" s="247"/>
      <c r="BG57" s="247"/>
      <c r="BH57" s="247"/>
      <c r="BI57" s="247"/>
      <c r="BJ57" s="250"/>
      <c r="BK57" s="250"/>
      <c r="BL57" s="250"/>
      <c r="BM57" s="250"/>
      <c r="BN57" s="250"/>
      <c r="BO57" s="250"/>
      <c r="BP57" s="250"/>
      <c r="BQ57" s="250"/>
      <c r="BR57" s="250"/>
      <c r="BS57" s="250"/>
      <c r="BT57" s="250"/>
      <c r="BU57" s="250"/>
      <c r="BV57" s="247"/>
      <c r="BW57" s="247"/>
      <c r="BX57" s="247"/>
      <c r="BY57" s="247"/>
      <c r="BZ57" s="247"/>
      <c r="CA57" s="247"/>
      <c r="CB57" s="247"/>
      <c r="CC57" s="247"/>
      <c r="CD57" s="247"/>
      <c r="CE57" s="247"/>
      <c r="CF57" s="247"/>
      <c r="CG57" s="247"/>
      <c r="CH57" s="250"/>
      <c r="CI57" s="250"/>
      <c r="CJ57" s="250"/>
      <c r="CK57" s="250"/>
      <c r="CL57" s="250"/>
      <c r="CM57" s="250"/>
      <c r="CN57" s="250"/>
      <c r="CO57" s="250"/>
      <c r="CP57" s="250"/>
      <c r="CQ57" s="250"/>
      <c r="CR57" s="250"/>
      <c r="CS57" s="250"/>
    </row>
    <row r="58" spans="1:97" s="61" customFormat="1" ht="15">
      <c r="A58" s="110">
        <v>49</v>
      </c>
      <c r="B58" s="119"/>
      <c r="C58" s="117" t="s">
        <v>19</v>
      </c>
      <c r="D58" s="117"/>
      <c r="E58" s="117"/>
      <c r="F58" s="113">
        <v>20</v>
      </c>
      <c r="G58" s="114">
        <v>47</v>
      </c>
      <c r="H58" s="114"/>
      <c r="I58" s="114"/>
      <c r="J58" s="114"/>
      <c r="K58" s="115"/>
      <c r="L58" s="391" t="e">
        <f>IF(F49="","",MAX(N58:R58))</f>
        <v>#REF!</v>
      </c>
      <c r="M58" s="392" t="e">
        <f>IF(F49="","",+L58+(F49*7/5))</f>
        <v>#REF!</v>
      </c>
      <c r="N58" s="70">
        <f>IF(K58="",(DATEVALUE("10/1/2007")),K58)</f>
        <v>39356</v>
      </c>
      <c r="O58" s="71" t="e">
        <f>IF(#REF!="",(DATEVALUE("10/1/2007")),VLOOKUP(#REF!,$A$10:$M$67,13))</f>
        <v>#REF!</v>
      </c>
      <c r="P58" s="71">
        <f>IF(H58="",(DATEVALUE("10/1/2007")),VLOOKUP(H58,$A$10:$M$67,13))</f>
        <v>39356</v>
      </c>
      <c r="Q58" s="71">
        <f t="shared" si="13"/>
        <v>39356</v>
      </c>
      <c r="R58" s="71">
        <f t="shared" si="11"/>
        <v>39356</v>
      </c>
      <c r="S58" s="117"/>
      <c r="T58" s="185"/>
      <c r="U58" s="185"/>
      <c r="V58" s="185"/>
      <c r="W58" s="185"/>
      <c r="X58" s="186"/>
      <c r="Y58" s="187"/>
      <c r="Z58" s="187"/>
      <c r="AA58" s="187"/>
      <c r="AB58" s="187"/>
      <c r="AC58" s="187"/>
      <c r="AD58" s="187"/>
      <c r="AE58" s="187">
        <v>160</v>
      </c>
      <c r="AF58" s="187">
        <v>160</v>
      </c>
      <c r="AG58" s="187">
        <v>160</v>
      </c>
      <c r="AI58" s="187"/>
      <c r="AJ58" s="187"/>
      <c r="AK58" s="187"/>
      <c r="AL58" s="187"/>
      <c r="AM58" s="187"/>
      <c r="AN58" s="187"/>
      <c r="AO58" s="187"/>
      <c r="AP58" s="187"/>
      <c r="AQ58" s="187"/>
      <c r="AR58"/>
      <c r="AS58" s="264"/>
      <c r="AT58" s="265"/>
      <c r="AU58" s="265">
        <v>0.25</v>
      </c>
      <c r="AV58" s="63" t="s">
        <v>26</v>
      </c>
      <c r="AW58" s="61" t="s">
        <v>458</v>
      </c>
      <c r="AX58" s="247"/>
      <c r="AY58" s="247"/>
      <c r="AZ58" s="247"/>
      <c r="BA58" s="247"/>
      <c r="BB58" s="247"/>
      <c r="BC58" s="247"/>
      <c r="BD58" s="247"/>
      <c r="BE58" s="247"/>
      <c r="BF58" s="247"/>
      <c r="BG58" s="247"/>
      <c r="BH58" s="247"/>
      <c r="BI58" s="247"/>
      <c r="BJ58" s="250"/>
      <c r="BK58" s="250"/>
      <c r="BL58" s="250"/>
      <c r="BM58" s="250"/>
      <c r="BN58" s="250"/>
      <c r="BO58" s="250"/>
      <c r="BP58" s="250"/>
      <c r="BQ58" s="250"/>
      <c r="BR58" s="250"/>
      <c r="BS58" s="250"/>
      <c r="BT58" s="250"/>
      <c r="BU58" s="250"/>
      <c r="BV58" s="247"/>
      <c r="BW58" s="247"/>
      <c r="BX58" s="247"/>
      <c r="BY58" s="247"/>
      <c r="BZ58" s="247"/>
      <c r="CA58" s="247"/>
      <c r="CB58" s="247"/>
      <c r="CC58" s="247"/>
      <c r="CD58" s="247"/>
      <c r="CE58" s="247"/>
      <c r="CF58" s="247"/>
      <c r="CG58" s="247"/>
      <c r="CH58" s="250"/>
      <c r="CI58" s="250"/>
      <c r="CJ58" s="250"/>
      <c r="CK58" s="250"/>
      <c r="CL58" s="250"/>
      <c r="CM58" s="250"/>
      <c r="CN58" s="250"/>
      <c r="CO58" s="250"/>
      <c r="CP58" s="250"/>
      <c r="CQ58" s="250"/>
      <c r="CR58" s="250"/>
      <c r="CS58" s="250"/>
    </row>
    <row r="59" spans="1:97" s="61" customFormat="1" ht="12.75">
      <c r="A59" s="110">
        <v>50</v>
      </c>
      <c r="B59" s="119"/>
      <c r="L59" s="391">
        <f>IF(F50="","",MAX(N59:R59))</f>
        <v>39356</v>
      </c>
      <c r="M59" s="392">
        <f>IF(F50="","",+L59+(F50*7/5))</f>
        <v>39370</v>
      </c>
      <c r="N59" s="70">
        <f t="shared" si="10"/>
        <v>39356</v>
      </c>
      <c r="O59" s="71">
        <f>IF(G59="",(DATEVALUE("10/1/2007")),VLOOKUP(G59,$A$10:$M$67,13))</f>
        <v>39356</v>
      </c>
      <c r="P59" s="71">
        <f>IF(H59="",(DATEVALUE("10/1/2007")),VLOOKUP(H59,$A$10:$M$67,13))</f>
        <v>39356</v>
      </c>
      <c r="Q59" s="71">
        <f t="shared" si="13"/>
        <v>39356</v>
      </c>
      <c r="R59" s="71">
        <f t="shared" si="11"/>
        <v>39356</v>
      </c>
      <c r="S59" s="117"/>
      <c r="T59" s="185"/>
      <c r="U59" s="185"/>
      <c r="V59" s="185"/>
      <c r="W59" s="185"/>
      <c r="X59" s="186"/>
      <c r="Y59" s="187"/>
      <c r="Z59" s="187"/>
      <c r="AA59" s="187"/>
      <c r="AB59" s="187"/>
      <c r="AC59" s="187"/>
      <c r="AD59" s="187"/>
      <c r="AX59" s="247"/>
      <c r="AY59" s="247"/>
      <c r="AZ59" s="247"/>
      <c r="BA59" s="247"/>
      <c r="BB59" s="247"/>
      <c r="BC59" s="247"/>
      <c r="BD59" s="247"/>
      <c r="BE59" s="247"/>
      <c r="BF59" s="247"/>
      <c r="BG59" s="247"/>
      <c r="BH59" s="247"/>
      <c r="BI59" s="247"/>
      <c r="BJ59" s="250"/>
      <c r="BK59" s="250"/>
      <c r="BL59" s="250"/>
      <c r="BM59" s="250"/>
      <c r="BN59" s="250"/>
      <c r="BO59" s="250"/>
      <c r="BP59" s="250"/>
      <c r="BQ59" s="250"/>
      <c r="BR59" s="250"/>
      <c r="BS59" s="250"/>
      <c r="BT59" s="250"/>
      <c r="BU59" s="250"/>
      <c r="BV59" s="247"/>
      <c r="BW59" s="247"/>
      <c r="BX59" s="247"/>
      <c r="BY59" s="247"/>
      <c r="BZ59" s="247"/>
      <c r="CA59" s="247"/>
      <c r="CB59" s="247"/>
      <c r="CC59" s="247"/>
      <c r="CD59" s="247"/>
      <c r="CE59" s="247"/>
      <c r="CF59" s="247"/>
      <c r="CG59" s="247"/>
      <c r="CH59" s="250"/>
      <c r="CI59" s="250"/>
      <c r="CJ59" s="250"/>
      <c r="CK59" s="250"/>
      <c r="CL59" s="250"/>
      <c r="CM59" s="250"/>
      <c r="CN59" s="250"/>
      <c r="CO59" s="250"/>
      <c r="CP59" s="250"/>
      <c r="CQ59" s="250"/>
      <c r="CR59" s="250"/>
      <c r="CS59" s="250"/>
    </row>
    <row r="60" spans="1:97" s="438" customFormat="1" ht="12.75">
      <c r="A60" s="437">
        <v>51</v>
      </c>
      <c r="B60" s="449"/>
      <c r="L60" s="391"/>
      <c r="M60" s="392"/>
      <c r="N60" s="440"/>
      <c r="O60" s="441" t="e">
        <f>IF(G45="",(DATEVALUE("10/1/2007")),VLOOKUP(G45,$A$10:$M$67,13))</f>
        <v>#REF!</v>
      </c>
      <c r="P60" s="441" t="e">
        <f>IF(H45="",(DATEVALUE("10/1/2007")),VLOOKUP(H45,$A$10:$M$67,13))</f>
        <v>#REF!</v>
      </c>
      <c r="Q60" s="441" t="e">
        <f>IF(I45="",(DATEVALUE("10/1/2007")),VLOOKUP(I45,$A$10:$M$67,13))</f>
        <v>#REF!</v>
      </c>
      <c r="R60" s="441">
        <f t="shared" si="11"/>
        <v>39356</v>
      </c>
      <c r="S60" s="117"/>
      <c r="T60" s="443"/>
      <c r="U60" s="443"/>
      <c r="V60" s="443"/>
      <c r="W60" s="443"/>
      <c r="X60" s="444"/>
      <c r="Y60" s="239"/>
      <c r="Z60" s="239"/>
      <c r="AA60" s="239"/>
      <c r="AB60" s="239"/>
      <c r="AC60" s="239"/>
      <c r="AD60" s="239"/>
      <c r="AX60" s="446"/>
      <c r="AY60" s="446"/>
      <c r="AZ60" s="446"/>
      <c r="BA60" s="446"/>
      <c r="BB60" s="446"/>
      <c r="BC60" s="446"/>
      <c r="BD60" s="446"/>
      <c r="BE60" s="446"/>
      <c r="BF60" s="446"/>
      <c r="BG60" s="446"/>
      <c r="BH60" s="446"/>
      <c r="BI60" s="446"/>
      <c r="BJ60" s="446"/>
      <c r="BK60" s="446"/>
      <c r="BL60" s="446"/>
      <c r="BM60" s="446"/>
      <c r="BN60" s="446"/>
      <c r="BO60" s="446"/>
      <c r="BP60" s="446"/>
      <c r="BQ60" s="446"/>
      <c r="BR60" s="446"/>
      <c r="BS60" s="446"/>
      <c r="BT60" s="446"/>
      <c r="BU60" s="446"/>
      <c r="BV60" s="446"/>
      <c r="BW60" s="446"/>
      <c r="BX60" s="446"/>
      <c r="BY60" s="446"/>
      <c r="BZ60" s="446"/>
      <c r="CA60" s="446"/>
      <c r="CB60" s="446"/>
      <c r="CC60" s="446"/>
      <c r="CD60" s="446"/>
      <c r="CE60" s="446"/>
      <c r="CF60" s="446"/>
      <c r="CG60" s="446"/>
      <c r="CH60" s="446"/>
      <c r="CI60" s="446"/>
      <c r="CJ60" s="446"/>
      <c r="CK60" s="446"/>
      <c r="CL60" s="446"/>
      <c r="CM60" s="446"/>
      <c r="CN60" s="446"/>
      <c r="CO60" s="446"/>
      <c r="CP60" s="446"/>
      <c r="CQ60" s="446"/>
      <c r="CR60" s="446"/>
      <c r="CS60" s="446"/>
    </row>
    <row r="61" spans="1:97" s="61" customFormat="1" ht="12.75">
      <c r="A61" s="110">
        <v>52</v>
      </c>
      <c r="B61" s="111"/>
      <c r="H61" s="114"/>
      <c r="I61" s="114"/>
      <c r="J61" s="114"/>
      <c r="K61" s="115" t="s">
        <v>16</v>
      </c>
      <c r="L61" s="391" t="e">
        <f>IF(F58="","",MAX(N61:R61))</f>
        <v>#REF!</v>
      </c>
      <c r="M61" s="392" t="e">
        <f>IF(F58="","",+L61+(F58*7/5))</f>
        <v>#REF!</v>
      </c>
      <c r="N61" s="70" t="str">
        <f t="shared" si="10"/>
        <v> </v>
      </c>
      <c r="O61" s="71" t="e">
        <f>IF(G58="",(DATEVALUE("10/1/2007")),VLOOKUP(G58,$A$10:$M$67,13))</f>
        <v>#REF!</v>
      </c>
      <c r="P61" s="71">
        <f>IF(H61="",(DATEVALUE("10/1/2007")),VLOOKUP(H61,$A$10:$M$67,13))</f>
        <v>39356</v>
      </c>
      <c r="Q61" s="71">
        <f>IF(I61="",(DATEVALUE("10/1/2007")),VLOOKUP(I61,$A$10:$M$67,13))</f>
        <v>39356</v>
      </c>
      <c r="R61" s="71">
        <f t="shared" si="11"/>
        <v>39356</v>
      </c>
      <c r="S61" s="117"/>
      <c r="T61" s="185"/>
      <c r="U61" s="185"/>
      <c r="V61" s="185"/>
      <c r="W61" s="185"/>
      <c r="X61" s="186"/>
      <c r="Y61" s="187"/>
      <c r="Z61" s="187"/>
      <c r="AA61" s="187"/>
      <c r="AB61" s="187"/>
      <c r="AC61" s="187"/>
      <c r="AD61" s="187"/>
      <c r="AX61" s="247"/>
      <c r="AY61" s="247"/>
      <c r="AZ61" s="247"/>
      <c r="BA61" s="247"/>
      <c r="BB61" s="247"/>
      <c r="BC61" s="247"/>
      <c r="BD61" s="247"/>
      <c r="BE61" s="247"/>
      <c r="BF61" s="247"/>
      <c r="BG61" s="247"/>
      <c r="BH61" s="247"/>
      <c r="BI61" s="247"/>
      <c r="BJ61" s="250"/>
      <c r="BK61" s="250"/>
      <c r="BL61" s="250"/>
      <c r="BM61" s="250"/>
      <c r="BN61" s="250"/>
      <c r="BO61" s="250"/>
      <c r="BP61" s="250"/>
      <c r="BQ61" s="250"/>
      <c r="BR61" s="250"/>
      <c r="BS61" s="250"/>
      <c r="BT61" s="250"/>
      <c r="BU61" s="250"/>
      <c r="BV61" s="247"/>
      <c r="BW61" s="247"/>
      <c r="BX61" s="247"/>
      <c r="BY61" s="247"/>
      <c r="BZ61" s="247"/>
      <c r="CA61" s="247"/>
      <c r="CB61" s="247"/>
      <c r="CC61" s="247"/>
      <c r="CD61" s="247"/>
      <c r="CE61" s="247"/>
      <c r="CF61" s="247"/>
      <c r="CG61" s="247"/>
      <c r="CH61" s="250"/>
      <c r="CI61" s="250"/>
      <c r="CJ61" s="250"/>
      <c r="CK61" s="250"/>
      <c r="CL61" s="250"/>
      <c r="CM61" s="250"/>
      <c r="CN61" s="250"/>
      <c r="CO61" s="250"/>
      <c r="CP61" s="250"/>
      <c r="CQ61" s="250"/>
      <c r="CR61" s="250"/>
      <c r="CS61" s="250"/>
    </row>
    <row r="62" spans="1:97" s="61" customFormat="1" ht="12.75">
      <c r="A62" s="110">
        <v>53</v>
      </c>
      <c r="B62" s="116"/>
      <c r="J62" s="114"/>
      <c r="K62" s="115"/>
      <c r="L62" s="391" t="e">
        <f>IF(#REF!="","",MAX(N62:R62))</f>
        <v>#REF!</v>
      </c>
      <c r="M62" s="392" t="e">
        <f>IF(#REF!="","",+L62+(#REF!*7/5))</f>
        <v>#REF!</v>
      </c>
      <c r="N62" s="70">
        <f t="shared" si="10"/>
        <v>39356</v>
      </c>
      <c r="O62" s="71" t="e">
        <f>IF(#REF!="",(DATEVALUE("10/1/2007")),VLOOKUP(#REF!,$A$10:$M$67,13))</f>
        <v>#REF!</v>
      </c>
      <c r="P62" s="71" t="e">
        <f>IF(#REF!="",(DATEVALUE("10/1/2007")),VLOOKUP(#REF!,$A$10:$M$67,13))</f>
        <v>#REF!</v>
      </c>
      <c r="Q62" s="71" t="e">
        <f>IF(#REF!="",(DATEVALUE("10/1/2007")),VLOOKUP(#REF!,$A$10:$M$67,13))</f>
        <v>#REF!</v>
      </c>
      <c r="R62" s="71">
        <f t="shared" si="11"/>
        <v>39356</v>
      </c>
      <c r="S62" s="117"/>
      <c r="T62" s="185"/>
      <c r="U62" s="185"/>
      <c r="V62" s="185"/>
      <c r="W62" s="185"/>
      <c r="X62" s="186"/>
      <c r="Y62" s="187"/>
      <c r="Z62" s="187"/>
      <c r="AA62" s="187"/>
      <c r="AB62" s="187"/>
      <c r="AC62" s="187"/>
      <c r="AD62" s="187"/>
      <c r="AX62" s="247"/>
      <c r="AY62" s="247"/>
      <c r="AZ62" s="247"/>
      <c r="BA62" s="247"/>
      <c r="BB62" s="247"/>
      <c r="BC62" s="247"/>
      <c r="BD62" s="247"/>
      <c r="BE62" s="247"/>
      <c r="BF62" s="247"/>
      <c r="BG62" s="247"/>
      <c r="BH62" s="247"/>
      <c r="BI62" s="247"/>
      <c r="BJ62" s="250"/>
      <c r="BK62" s="250"/>
      <c r="BL62" s="250"/>
      <c r="BM62" s="250"/>
      <c r="BN62" s="250"/>
      <c r="BO62" s="250"/>
      <c r="BP62" s="250"/>
      <c r="BQ62" s="250"/>
      <c r="BR62" s="250"/>
      <c r="BS62" s="250"/>
      <c r="BT62" s="250"/>
      <c r="BU62" s="250"/>
      <c r="BV62" s="247"/>
      <c r="BW62" s="247"/>
      <c r="BX62" s="247"/>
      <c r="BY62" s="247"/>
      <c r="BZ62" s="247"/>
      <c r="CA62" s="247"/>
      <c r="CB62" s="247"/>
      <c r="CC62" s="247"/>
      <c r="CD62" s="247"/>
      <c r="CE62" s="247"/>
      <c r="CF62" s="247"/>
      <c r="CG62" s="247"/>
      <c r="CH62" s="250"/>
      <c r="CI62" s="250"/>
      <c r="CJ62" s="250"/>
      <c r="CK62" s="250"/>
      <c r="CL62" s="250"/>
      <c r="CM62" s="250"/>
      <c r="CN62" s="250"/>
      <c r="CO62" s="250"/>
      <c r="CP62" s="250"/>
      <c r="CQ62" s="250"/>
      <c r="CR62" s="250"/>
      <c r="CS62" s="250"/>
    </row>
    <row r="63" spans="1:97" s="61" customFormat="1" ht="15">
      <c r="A63" s="110">
        <v>54</v>
      </c>
      <c r="B63" s="119"/>
      <c r="C63" s="117" t="s">
        <v>20</v>
      </c>
      <c r="D63" s="117"/>
      <c r="E63" s="117"/>
      <c r="F63" s="113">
        <v>20</v>
      </c>
      <c r="G63" s="114">
        <v>49</v>
      </c>
      <c r="H63" s="114"/>
      <c r="I63" s="114"/>
      <c r="J63" s="114"/>
      <c r="K63" s="115"/>
      <c r="L63" s="391" t="e">
        <f>IF(F63="","",MAX(N63:R63))</f>
        <v>#REF!</v>
      </c>
      <c r="M63" s="392" t="e">
        <f>IF(F63="","",+L63+(F63*7/5))</f>
        <v>#REF!</v>
      </c>
      <c r="N63" s="70">
        <f t="shared" si="10"/>
        <v>39356</v>
      </c>
      <c r="O63" s="71" t="e">
        <f aca="true" t="shared" si="14" ref="O63:Q67">IF(G63="",(DATEVALUE("10/1/2007")),VLOOKUP(G63,$A$10:$M$67,13))</f>
        <v>#REF!</v>
      </c>
      <c r="P63" s="71">
        <f t="shared" si="14"/>
        <v>39356</v>
      </c>
      <c r="Q63" s="71">
        <f t="shared" si="14"/>
        <v>39356</v>
      </c>
      <c r="R63" s="71">
        <f t="shared" si="11"/>
        <v>39356</v>
      </c>
      <c r="S63" s="117"/>
      <c r="T63" s="185"/>
      <c r="U63" s="185"/>
      <c r="V63" s="185"/>
      <c r="W63" s="185"/>
      <c r="X63" s="186"/>
      <c r="Y63" s="187"/>
      <c r="Z63" s="187"/>
      <c r="AA63" s="187"/>
      <c r="AB63" s="187"/>
      <c r="AC63" s="187"/>
      <c r="AD63" s="187"/>
      <c r="AE63" s="187">
        <v>320</v>
      </c>
      <c r="AF63" s="187">
        <v>160</v>
      </c>
      <c r="AG63" s="187">
        <v>480</v>
      </c>
      <c r="AH63" s="187"/>
      <c r="AI63" s="187"/>
      <c r="AJ63" s="187"/>
      <c r="AK63" s="187"/>
      <c r="AL63" s="187"/>
      <c r="AM63" s="187"/>
      <c r="AN63" s="187"/>
      <c r="AO63" s="187"/>
      <c r="AP63" s="187"/>
      <c r="AQ63" s="187"/>
      <c r="AR63"/>
      <c r="AS63" s="264"/>
      <c r="AT63" s="265"/>
      <c r="AU63" s="265">
        <v>0.25</v>
      </c>
      <c r="AV63" s="63" t="s">
        <v>27</v>
      </c>
      <c r="AW63" s="61" t="s">
        <v>458</v>
      </c>
      <c r="AX63" s="247"/>
      <c r="AY63" s="247"/>
      <c r="AZ63" s="247"/>
      <c r="BA63" s="247"/>
      <c r="BB63" s="247"/>
      <c r="BC63" s="247"/>
      <c r="BD63" s="247"/>
      <c r="BE63" s="247"/>
      <c r="BF63" s="247"/>
      <c r="BG63" s="247"/>
      <c r="BH63" s="247"/>
      <c r="BI63" s="247"/>
      <c r="BJ63" s="250"/>
      <c r="BK63" s="250"/>
      <c r="BL63" s="250"/>
      <c r="BM63" s="250"/>
      <c r="BN63" s="250"/>
      <c r="BO63" s="250"/>
      <c r="BP63" s="250"/>
      <c r="BQ63" s="250"/>
      <c r="BR63" s="250"/>
      <c r="BS63" s="250"/>
      <c r="BT63" s="250"/>
      <c r="BU63" s="250"/>
      <c r="BV63" s="247"/>
      <c r="BW63" s="247"/>
      <c r="BX63" s="247"/>
      <c r="BY63" s="247"/>
      <c r="BZ63" s="247"/>
      <c r="CA63" s="247"/>
      <c r="CB63" s="247"/>
      <c r="CC63" s="247"/>
      <c r="CD63" s="247"/>
      <c r="CE63" s="247"/>
      <c r="CF63" s="247"/>
      <c r="CG63" s="247"/>
      <c r="CH63" s="250"/>
      <c r="CI63" s="250"/>
      <c r="CJ63" s="250"/>
      <c r="CK63" s="250"/>
      <c r="CL63" s="250"/>
      <c r="CM63" s="250"/>
      <c r="CN63" s="250"/>
      <c r="CO63" s="250"/>
      <c r="CP63" s="250"/>
      <c r="CQ63" s="250"/>
      <c r="CR63" s="250"/>
      <c r="CS63" s="250"/>
    </row>
    <row r="64" spans="1:97" s="61" customFormat="1" ht="15">
      <c r="A64" s="64">
        <v>55</v>
      </c>
      <c r="B64" s="111"/>
      <c r="C64" s="117" t="s">
        <v>22</v>
      </c>
      <c r="D64" s="117"/>
      <c r="E64" s="117"/>
      <c r="F64" s="113">
        <v>20</v>
      </c>
      <c r="G64" s="114">
        <v>54</v>
      </c>
      <c r="H64" s="114"/>
      <c r="I64" s="114"/>
      <c r="J64" s="114"/>
      <c r="K64" s="115"/>
      <c r="L64" s="391" t="e">
        <f>IF(F64="","",MAX(N64:R64))</f>
        <v>#REF!</v>
      </c>
      <c r="M64" s="392" t="e">
        <f>IF(F64="","",+L64+(F64*7/5))</f>
        <v>#REF!</v>
      </c>
      <c r="N64" s="70">
        <f>IF(K64="",(DATEVALUE("10/1/2007")),K64)</f>
        <v>39356</v>
      </c>
      <c r="O64" s="71" t="e">
        <f t="shared" si="14"/>
        <v>#REF!</v>
      </c>
      <c r="P64" s="71">
        <f t="shared" si="14"/>
        <v>39356</v>
      </c>
      <c r="Q64" s="71">
        <f t="shared" si="14"/>
        <v>39356</v>
      </c>
      <c r="R64" s="71">
        <f>IF(J64="",(DATEVALUE("10/1/2007")),VLOOKUP(J64,$A$10:$M$67,13))</f>
        <v>39356</v>
      </c>
      <c r="S64" s="117"/>
      <c r="T64" s="185"/>
      <c r="U64" s="185"/>
      <c r="V64" s="185"/>
      <c r="W64" s="185"/>
      <c r="X64" s="186"/>
      <c r="Y64" s="187"/>
      <c r="Z64" s="187"/>
      <c r="AA64" s="187"/>
      <c r="AB64" s="187"/>
      <c r="AC64" s="187"/>
      <c r="AD64" s="187"/>
      <c r="AE64" s="187">
        <v>320</v>
      </c>
      <c r="AF64" s="187">
        <v>160</v>
      </c>
      <c r="AG64" s="187">
        <v>480</v>
      </c>
      <c r="AH64" s="187"/>
      <c r="AI64" s="187"/>
      <c r="AJ64" s="187"/>
      <c r="AK64" s="187"/>
      <c r="AL64" s="187"/>
      <c r="AM64" s="187"/>
      <c r="AN64" s="187"/>
      <c r="AO64" s="187"/>
      <c r="AP64" s="187"/>
      <c r="AQ64" s="187"/>
      <c r="AR64"/>
      <c r="AS64" s="264"/>
      <c r="AT64" s="265"/>
      <c r="AU64" s="265">
        <v>0.25</v>
      </c>
      <c r="AV64" s="63" t="s">
        <v>27</v>
      </c>
      <c r="AW64" s="61" t="s">
        <v>458</v>
      </c>
      <c r="AX64" s="247"/>
      <c r="AY64" s="247"/>
      <c r="AZ64" s="247"/>
      <c r="BA64" s="247"/>
      <c r="BB64" s="247"/>
      <c r="BC64" s="247"/>
      <c r="BD64" s="247"/>
      <c r="BE64" s="247"/>
      <c r="BF64" s="247"/>
      <c r="BG64" s="247"/>
      <c r="BH64" s="247"/>
      <c r="BI64" s="247"/>
      <c r="BJ64" s="250"/>
      <c r="BK64" s="250"/>
      <c r="BL64" s="250"/>
      <c r="BM64" s="250"/>
      <c r="BN64" s="250"/>
      <c r="BO64" s="250"/>
      <c r="BP64" s="250"/>
      <c r="BQ64" s="250"/>
      <c r="BR64" s="250"/>
      <c r="BS64" s="250"/>
      <c r="BT64" s="250"/>
      <c r="BU64" s="250"/>
      <c r="BV64" s="247"/>
      <c r="BW64" s="247"/>
      <c r="BX64" s="247"/>
      <c r="BY64" s="247"/>
      <c r="BZ64" s="247"/>
      <c r="CA64" s="247"/>
      <c r="CB64" s="247"/>
      <c r="CC64" s="247"/>
      <c r="CD64" s="247"/>
      <c r="CE64" s="247"/>
      <c r="CF64" s="247"/>
      <c r="CG64" s="247"/>
      <c r="CH64" s="250"/>
      <c r="CI64" s="250"/>
      <c r="CJ64" s="250"/>
      <c r="CK64" s="250"/>
      <c r="CL64" s="250"/>
      <c r="CM64" s="250"/>
      <c r="CN64" s="250"/>
      <c r="CO64" s="250"/>
      <c r="CP64" s="250"/>
      <c r="CQ64" s="250"/>
      <c r="CR64" s="250"/>
      <c r="CS64" s="250"/>
    </row>
    <row r="65" spans="1:97" s="61" customFormat="1" ht="15">
      <c r="A65" s="64">
        <v>56</v>
      </c>
      <c r="B65" s="111"/>
      <c r="C65" s="117" t="s">
        <v>23</v>
      </c>
      <c r="D65" s="117"/>
      <c r="E65" s="117"/>
      <c r="F65" s="113">
        <v>20</v>
      </c>
      <c r="G65" s="114">
        <v>55</v>
      </c>
      <c r="H65" s="114"/>
      <c r="I65" s="114"/>
      <c r="J65" s="114"/>
      <c r="K65" s="115"/>
      <c r="L65" s="391" t="e">
        <f>IF(F65="","",MAX(N65:R65))</f>
        <v>#REF!</v>
      </c>
      <c r="M65" s="392" t="e">
        <f>IF(F65="","",+L65+(F65*7/5))</f>
        <v>#REF!</v>
      </c>
      <c r="N65" s="70">
        <f>IF(K65="",(DATEVALUE("10/1/2007")),K65)</f>
        <v>39356</v>
      </c>
      <c r="O65" s="71" t="e">
        <f t="shared" si="14"/>
        <v>#REF!</v>
      </c>
      <c r="P65" s="71">
        <f t="shared" si="14"/>
        <v>39356</v>
      </c>
      <c r="Q65" s="71">
        <f t="shared" si="14"/>
        <v>39356</v>
      </c>
      <c r="R65" s="71">
        <f>IF(J65="",(DATEVALUE("10/1/2007")),VLOOKUP(J65,$A$10:$M$67,13))</f>
        <v>39356</v>
      </c>
      <c r="S65" s="117"/>
      <c r="T65" s="185"/>
      <c r="U65" s="185"/>
      <c r="V65" s="185"/>
      <c r="W65" s="185"/>
      <c r="X65" s="186"/>
      <c r="Y65" s="187"/>
      <c r="Z65" s="187"/>
      <c r="AA65" s="187"/>
      <c r="AB65" s="187"/>
      <c r="AC65" s="187"/>
      <c r="AD65" s="187"/>
      <c r="AE65" s="187">
        <v>320</v>
      </c>
      <c r="AF65" s="187">
        <v>160</v>
      </c>
      <c r="AG65" s="187">
        <v>480</v>
      </c>
      <c r="AH65" s="187"/>
      <c r="AI65" s="187"/>
      <c r="AJ65" s="187"/>
      <c r="AK65" s="187"/>
      <c r="AL65" s="187"/>
      <c r="AM65" s="187"/>
      <c r="AN65" s="187"/>
      <c r="AO65" s="187"/>
      <c r="AP65" s="187"/>
      <c r="AQ65" s="187"/>
      <c r="AR65"/>
      <c r="AS65" s="264"/>
      <c r="AT65" s="265"/>
      <c r="AU65" s="265">
        <v>0.25</v>
      </c>
      <c r="AV65" s="63" t="s">
        <v>27</v>
      </c>
      <c r="AW65" s="61" t="s">
        <v>458</v>
      </c>
      <c r="AX65" s="247"/>
      <c r="AY65" s="247"/>
      <c r="AZ65" s="247"/>
      <c r="BA65" s="247"/>
      <c r="BB65" s="247"/>
      <c r="BC65" s="247"/>
      <c r="BD65" s="247"/>
      <c r="BE65" s="247"/>
      <c r="BF65" s="247"/>
      <c r="BG65" s="247"/>
      <c r="BH65" s="247"/>
      <c r="BI65" s="247"/>
      <c r="BJ65" s="250"/>
      <c r="BK65" s="250"/>
      <c r="BL65" s="250"/>
      <c r="BM65" s="250"/>
      <c r="BN65" s="250"/>
      <c r="BO65" s="250"/>
      <c r="BP65" s="250"/>
      <c r="BQ65" s="250"/>
      <c r="BR65" s="250"/>
      <c r="BS65" s="250"/>
      <c r="BT65" s="250"/>
      <c r="BU65" s="250"/>
      <c r="BV65" s="247"/>
      <c r="BW65" s="247"/>
      <c r="BX65" s="247"/>
      <c r="BY65" s="247"/>
      <c r="BZ65" s="247"/>
      <c r="CA65" s="247"/>
      <c r="CB65" s="247"/>
      <c r="CC65" s="247"/>
      <c r="CD65" s="247"/>
      <c r="CE65" s="247"/>
      <c r="CF65" s="247"/>
      <c r="CG65" s="247"/>
      <c r="CH65" s="250"/>
      <c r="CI65" s="250"/>
      <c r="CJ65" s="250"/>
      <c r="CK65" s="250"/>
      <c r="CL65" s="250"/>
      <c r="CM65" s="250"/>
      <c r="CN65" s="250"/>
      <c r="CO65" s="250"/>
      <c r="CP65" s="250"/>
      <c r="CQ65" s="250"/>
      <c r="CR65" s="250"/>
      <c r="CS65" s="250"/>
    </row>
    <row r="66" spans="1:97" s="61" customFormat="1" ht="15" customHeight="1">
      <c r="A66" s="418">
        <v>57</v>
      </c>
      <c r="B66" s="111"/>
      <c r="C66" s="111" t="s">
        <v>24</v>
      </c>
      <c r="D66" s="117"/>
      <c r="E66" s="117"/>
      <c r="F66" s="113">
        <v>20</v>
      </c>
      <c r="G66" s="114">
        <v>56</v>
      </c>
      <c r="H66" s="114"/>
      <c r="I66" s="114"/>
      <c r="J66" s="114"/>
      <c r="K66" s="115"/>
      <c r="L66" s="391" t="e">
        <f>IF(F66="","",MAX(N66:R66))</f>
        <v>#REF!</v>
      </c>
      <c r="M66" s="392" t="e">
        <f>IF(F66="","",+L66+(F66*7/5))</f>
        <v>#REF!</v>
      </c>
      <c r="N66" s="70">
        <f t="shared" si="10"/>
        <v>39356</v>
      </c>
      <c r="O66" s="71" t="e">
        <f t="shared" si="14"/>
        <v>#REF!</v>
      </c>
      <c r="P66" s="71">
        <f t="shared" si="14"/>
        <v>39356</v>
      </c>
      <c r="Q66" s="71">
        <f t="shared" si="14"/>
        <v>39356</v>
      </c>
      <c r="R66" s="71">
        <f t="shared" si="11"/>
        <v>39356</v>
      </c>
      <c r="S66" s="117"/>
      <c r="T66" s="185"/>
      <c r="U66" s="185"/>
      <c r="V66" s="185"/>
      <c r="W66" s="185"/>
      <c r="X66" s="186"/>
      <c r="Y66" s="187"/>
      <c r="Z66" s="187"/>
      <c r="AA66" s="187"/>
      <c r="AB66" s="187"/>
      <c r="AC66" s="187"/>
      <c r="AD66" s="187"/>
      <c r="AE66" s="187">
        <v>160</v>
      </c>
      <c r="AF66" s="187">
        <v>160</v>
      </c>
      <c r="AG66" s="187">
        <v>480</v>
      </c>
      <c r="AH66" s="187"/>
      <c r="AI66" s="187"/>
      <c r="AJ66" s="187"/>
      <c r="AK66" s="187"/>
      <c r="AL66" s="187"/>
      <c r="AM66" s="187"/>
      <c r="AN66" s="187"/>
      <c r="AO66" s="187"/>
      <c r="AP66" s="187"/>
      <c r="AQ66" s="187"/>
      <c r="AR66"/>
      <c r="AS66" s="264"/>
      <c r="AT66" s="265"/>
      <c r="AU66" s="265">
        <v>0.25</v>
      </c>
      <c r="AV66" s="63" t="s">
        <v>21</v>
      </c>
      <c r="AW66" s="61" t="s">
        <v>458</v>
      </c>
      <c r="AX66" s="247"/>
      <c r="AY66" s="247"/>
      <c r="AZ66" s="247"/>
      <c r="BA66" s="247"/>
      <c r="BB66" s="247"/>
      <c r="BC66" s="247"/>
      <c r="BD66" s="247"/>
      <c r="BE66" s="247"/>
      <c r="BF66" s="247"/>
      <c r="BG66" s="247"/>
      <c r="BH66" s="247"/>
      <c r="BI66" s="247"/>
      <c r="BJ66" s="250"/>
      <c r="BK66" s="250"/>
      <c r="BL66" s="250"/>
      <c r="BM66" s="250"/>
      <c r="BN66" s="250"/>
      <c r="BO66" s="250"/>
      <c r="BP66" s="250"/>
      <c r="BQ66" s="250"/>
      <c r="BR66" s="250"/>
      <c r="BS66" s="250"/>
      <c r="BT66" s="250"/>
      <c r="BU66" s="250"/>
      <c r="BV66" s="247"/>
      <c r="BW66" s="247"/>
      <c r="BX66" s="247"/>
      <c r="BY66" s="247"/>
      <c r="BZ66" s="247"/>
      <c r="CA66" s="247"/>
      <c r="CB66" s="247"/>
      <c r="CC66" s="247"/>
      <c r="CD66" s="247"/>
      <c r="CE66" s="247"/>
      <c r="CF66" s="247"/>
      <c r="CG66" s="247"/>
      <c r="CH66" s="250"/>
      <c r="CI66" s="250"/>
      <c r="CJ66" s="250"/>
      <c r="CK66" s="250"/>
      <c r="CL66" s="250"/>
      <c r="CM66" s="250"/>
      <c r="CN66" s="250"/>
      <c r="CO66" s="250"/>
      <c r="CP66" s="250"/>
      <c r="CQ66" s="250"/>
      <c r="CR66" s="250"/>
      <c r="CS66" s="250"/>
    </row>
    <row r="67" spans="2:97" s="31" customFormat="1" ht="14.25">
      <c r="B67" s="120"/>
      <c r="C67" s="120"/>
      <c r="D67" s="120"/>
      <c r="E67" s="120"/>
      <c r="F67" s="121"/>
      <c r="G67" s="122"/>
      <c r="H67" s="122"/>
      <c r="I67" s="122"/>
      <c r="J67" s="122"/>
      <c r="K67" s="115"/>
      <c r="L67" s="391">
        <f>IF(F67="","",IF(K67="",MAX(N67:R67),K67))</f>
      </c>
      <c r="M67" s="392">
        <f>IF(F67="","",+L67+(F67*7/5))</f>
      </c>
      <c r="N67" s="70">
        <f>IF(K67="",(DATEVALUE("10/1/2007")),K67)</f>
        <v>39356</v>
      </c>
      <c r="O67" s="71">
        <f t="shared" si="14"/>
        <v>39356</v>
      </c>
      <c r="P67" s="71">
        <f t="shared" si="14"/>
        <v>39356</v>
      </c>
      <c r="Q67" s="71">
        <f t="shared" si="14"/>
        <v>39356</v>
      </c>
      <c r="R67" s="71">
        <f t="shared" si="11"/>
        <v>39356</v>
      </c>
      <c r="S67" s="117"/>
      <c r="T67" s="185"/>
      <c r="U67" s="185"/>
      <c r="V67" s="185"/>
      <c r="W67" s="185"/>
      <c r="X67" s="186"/>
      <c r="Y67" s="187"/>
      <c r="Z67" s="187"/>
      <c r="AA67" s="187"/>
      <c r="AB67" s="187"/>
      <c r="AC67" s="187"/>
      <c r="AD67" s="187"/>
      <c r="AE67" s="187"/>
      <c r="AF67" s="187"/>
      <c r="AG67" s="187"/>
      <c r="AH67" s="187"/>
      <c r="AI67" s="187"/>
      <c r="AJ67" s="187"/>
      <c r="AK67" s="187"/>
      <c r="AL67" s="187"/>
      <c r="AM67" s="187"/>
      <c r="AN67" s="187"/>
      <c r="AO67" s="187"/>
      <c r="AP67" s="187"/>
      <c r="AQ67" s="187"/>
      <c r="AR67"/>
      <c r="AS67" s="264"/>
      <c r="AT67" s="266"/>
      <c r="AU67" s="266"/>
      <c r="AV67" s="35"/>
      <c r="AX67" s="247"/>
      <c r="AY67" s="247"/>
      <c r="AZ67" s="247"/>
      <c r="BA67" s="247"/>
      <c r="BB67" s="247"/>
      <c r="BC67" s="247"/>
      <c r="BD67" s="247"/>
      <c r="BE67" s="247"/>
      <c r="BF67" s="247"/>
      <c r="BG67" s="247"/>
      <c r="BH67" s="247"/>
      <c r="BI67" s="247"/>
      <c r="BJ67" s="250"/>
      <c r="BK67" s="250"/>
      <c r="BL67" s="250"/>
      <c r="BM67" s="250"/>
      <c r="BN67" s="250"/>
      <c r="BO67" s="250"/>
      <c r="BP67" s="250"/>
      <c r="BQ67" s="250"/>
      <c r="BR67" s="250"/>
      <c r="BS67" s="250"/>
      <c r="BT67" s="250"/>
      <c r="BU67" s="250"/>
      <c r="BV67" s="247"/>
      <c r="BW67" s="247"/>
      <c r="BX67" s="247"/>
      <c r="BY67" s="247"/>
      <c r="BZ67" s="247"/>
      <c r="CA67" s="247"/>
      <c r="CB67" s="247"/>
      <c r="CC67" s="247"/>
      <c r="CD67" s="247"/>
      <c r="CE67" s="247"/>
      <c r="CF67" s="247"/>
      <c r="CG67" s="247"/>
      <c r="CH67" s="250"/>
      <c r="CI67" s="250"/>
      <c r="CJ67" s="250"/>
      <c r="CK67" s="250"/>
      <c r="CL67" s="250"/>
      <c r="CM67" s="250"/>
      <c r="CN67" s="250"/>
      <c r="CO67" s="250"/>
      <c r="CP67" s="250"/>
      <c r="CQ67" s="250"/>
      <c r="CR67" s="250"/>
      <c r="CS67" s="250"/>
    </row>
    <row r="68" spans="1:59" s="34" customFormat="1" ht="8.25" customHeight="1">
      <c r="A68" s="105"/>
      <c r="B68" s="105"/>
      <c r="C68" s="105"/>
      <c r="D68" s="105"/>
      <c r="E68" s="105"/>
      <c r="F68" s="123"/>
      <c r="G68" s="122"/>
      <c r="H68" s="122"/>
      <c r="I68" s="122"/>
      <c r="J68" s="122"/>
      <c r="K68" s="122"/>
      <c r="L68" s="36"/>
      <c r="M68" s="36"/>
      <c r="N68" s="225"/>
      <c r="O68" s="225"/>
      <c r="P68" s="225"/>
      <c r="Q68" s="225"/>
      <c r="R68" s="225"/>
      <c r="S68" s="105"/>
      <c r="T68" s="189"/>
      <c r="U68" s="189"/>
      <c r="V68" s="190"/>
      <c r="W68" s="189"/>
      <c r="X68" s="191"/>
      <c r="Y68" s="192"/>
      <c r="Z68" s="192"/>
      <c r="AA68" s="192"/>
      <c r="AB68" s="192"/>
      <c r="AC68" s="192"/>
      <c r="AD68" s="192"/>
      <c r="AE68" s="192"/>
      <c r="AF68" s="192"/>
      <c r="AG68" s="192"/>
      <c r="AH68" s="192"/>
      <c r="AI68" s="192"/>
      <c r="AJ68" s="192"/>
      <c r="AK68" s="192"/>
      <c r="AL68" s="192"/>
      <c r="AM68" s="192"/>
      <c r="AN68" s="192"/>
      <c r="AO68" s="192"/>
      <c r="AP68" s="192"/>
      <c r="AQ68" s="192"/>
      <c r="AR68"/>
      <c r="AS68" s="239"/>
      <c r="AT68" s="236"/>
      <c r="AU68" s="236"/>
      <c r="AV68" s="37"/>
      <c r="AX68" s="33"/>
      <c r="AY68" s="33"/>
      <c r="AZ68" s="33"/>
      <c r="BA68" s="33"/>
      <c r="BB68" s="33"/>
      <c r="BC68" s="33"/>
      <c r="BD68" s="33"/>
      <c r="BE68" s="33"/>
      <c r="BF68" s="33"/>
      <c r="BG68" s="33"/>
    </row>
    <row r="69" spans="1:59" s="38" customFormat="1" ht="14.25">
      <c r="A69" s="124"/>
      <c r="B69" s="124"/>
      <c r="C69" s="125" t="s">
        <v>383</v>
      </c>
      <c r="D69" s="125"/>
      <c r="E69" s="125"/>
      <c r="F69" s="126"/>
      <c r="G69" s="127"/>
      <c r="H69" s="127"/>
      <c r="I69" s="127"/>
      <c r="J69" s="127"/>
      <c r="K69" s="127"/>
      <c r="L69" s="393"/>
      <c r="M69" s="393"/>
      <c r="N69" s="65"/>
      <c r="O69" s="65"/>
      <c r="P69" s="65"/>
      <c r="Q69" s="65"/>
      <c r="R69" s="65"/>
      <c r="S69" s="193"/>
      <c r="T69" s="194">
        <f>SUM(T10:T68)</f>
        <v>431</v>
      </c>
      <c r="U69" s="194">
        <f aca="true" t="shared" si="15" ref="U69:AQ69">SUM(U10:U68)</f>
        <v>0</v>
      </c>
      <c r="V69" s="194">
        <f t="shared" si="15"/>
        <v>120</v>
      </c>
      <c r="W69" s="194">
        <f t="shared" si="15"/>
        <v>0</v>
      </c>
      <c r="X69" s="194">
        <f t="shared" si="15"/>
        <v>0</v>
      </c>
      <c r="Y69" s="195">
        <f t="shared" si="15"/>
        <v>0</v>
      </c>
      <c r="Z69" s="195">
        <f t="shared" si="15"/>
        <v>400</v>
      </c>
      <c r="AA69" s="195">
        <f t="shared" si="15"/>
        <v>0</v>
      </c>
      <c r="AB69" s="195">
        <f t="shared" si="15"/>
        <v>0</v>
      </c>
      <c r="AC69" s="195">
        <f t="shared" si="15"/>
        <v>0</v>
      </c>
      <c r="AD69" s="195">
        <f t="shared" si="15"/>
        <v>0</v>
      </c>
      <c r="AE69" s="195">
        <f t="shared" si="15"/>
        <v>3720</v>
      </c>
      <c r="AF69" s="195">
        <f t="shared" si="15"/>
        <v>2264</v>
      </c>
      <c r="AG69" s="195">
        <f t="shared" si="15"/>
        <v>7012</v>
      </c>
      <c r="AH69" s="195">
        <f t="shared" si="15"/>
        <v>0</v>
      </c>
      <c r="AI69" s="195">
        <f t="shared" si="15"/>
        <v>0</v>
      </c>
      <c r="AJ69" s="195">
        <f t="shared" si="15"/>
        <v>0</v>
      </c>
      <c r="AK69" s="195">
        <f>SUM(AK10:AK68)</f>
        <v>1284</v>
      </c>
      <c r="AL69" s="195">
        <f t="shared" si="15"/>
        <v>0</v>
      </c>
      <c r="AM69" s="195">
        <f t="shared" si="15"/>
        <v>0</v>
      </c>
      <c r="AN69" s="195">
        <f t="shared" si="15"/>
        <v>0</v>
      </c>
      <c r="AO69" s="195">
        <f t="shared" si="15"/>
        <v>0</v>
      </c>
      <c r="AP69" s="195">
        <f t="shared" si="15"/>
        <v>0</v>
      </c>
      <c r="AQ69" s="195">
        <f t="shared" si="15"/>
        <v>0</v>
      </c>
      <c r="AR69"/>
      <c r="AS69" s="240" t="s">
        <v>16</v>
      </c>
      <c r="AT69" s="124" t="s">
        <v>16</v>
      </c>
      <c r="AU69" s="124"/>
      <c r="AV69" s="370" t="s">
        <v>16</v>
      </c>
      <c r="AW69" s="31"/>
      <c r="AX69" s="33"/>
      <c r="AY69" s="33"/>
      <c r="AZ69" s="33"/>
      <c r="BA69" s="33"/>
      <c r="BB69" s="33"/>
      <c r="BC69" s="33"/>
      <c r="BD69" s="33"/>
      <c r="BE69" s="33"/>
      <c r="BF69" s="33"/>
      <c r="BG69" s="33"/>
    </row>
    <row r="70" spans="1:59" s="36" customFormat="1" ht="15" thickBot="1">
      <c r="A70" s="128"/>
      <c r="B70" s="128"/>
      <c r="C70" s="128"/>
      <c r="D70" s="128"/>
      <c r="E70" s="128"/>
      <c r="F70" s="129"/>
      <c r="G70" s="122"/>
      <c r="H70" s="122"/>
      <c r="I70" s="122"/>
      <c r="J70" s="122"/>
      <c r="K70" s="122"/>
      <c r="N70" s="225"/>
      <c r="O70" s="225"/>
      <c r="P70" s="225"/>
      <c r="Q70" s="225"/>
      <c r="R70" s="225"/>
      <c r="S70" s="128"/>
      <c r="T70" s="196"/>
      <c r="U70" s="196"/>
      <c r="V70" s="197"/>
      <c r="W70" s="196"/>
      <c r="X70" s="196"/>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28"/>
      <c r="AU70" s="128"/>
      <c r="AW70" s="31"/>
      <c r="AX70" s="33"/>
      <c r="AY70" s="33"/>
      <c r="AZ70" s="33"/>
      <c r="BA70" s="33"/>
      <c r="BB70" s="33"/>
      <c r="BC70" s="33"/>
      <c r="BD70" s="33"/>
      <c r="BE70" s="33"/>
      <c r="BF70" s="33"/>
      <c r="BG70" s="33"/>
    </row>
    <row r="71" spans="1:59" s="42" customFormat="1" ht="16.5" thickBot="1">
      <c r="A71" s="130"/>
      <c r="B71" s="131" t="s">
        <v>306</v>
      </c>
      <c r="C71" s="132"/>
      <c r="D71" s="133"/>
      <c r="E71" s="133"/>
      <c r="F71" s="134">
        <f>SUM(T71:AQ71)</f>
        <v>2264.86</v>
      </c>
      <c r="G71" s="135"/>
      <c r="H71" s="135"/>
      <c r="I71" s="135"/>
      <c r="J71" s="135"/>
      <c r="K71" s="135"/>
      <c r="N71" s="226"/>
      <c r="O71" s="226"/>
      <c r="P71" s="226"/>
      <c r="Q71" s="226"/>
      <c r="R71" s="226"/>
      <c r="S71" s="130"/>
      <c r="T71" s="199">
        <f>+T69*T9</f>
        <v>528.406</v>
      </c>
      <c r="U71" s="199">
        <f>+U69*U9</f>
        <v>0</v>
      </c>
      <c r="V71" s="199">
        <f>+V69*V9</f>
        <v>147.6</v>
      </c>
      <c r="W71" s="199">
        <f>+W69*W9</f>
        <v>0</v>
      </c>
      <c r="X71" s="199">
        <f>+X69*X9</f>
        <v>0</v>
      </c>
      <c r="Y71" s="199">
        <f aca="true" t="shared" si="16" ref="Y71:AQ71">(+Y69*Y9)/1000</f>
        <v>0</v>
      </c>
      <c r="Z71" s="199">
        <f t="shared" si="16"/>
        <v>49.96</v>
      </c>
      <c r="AA71" s="199">
        <f t="shared" si="16"/>
        <v>0</v>
      </c>
      <c r="AB71" s="199">
        <f t="shared" si="16"/>
        <v>0</v>
      </c>
      <c r="AC71" s="199">
        <f t="shared" si="16"/>
        <v>0</v>
      </c>
      <c r="AD71" s="199">
        <f t="shared" si="16"/>
        <v>0</v>
      </c>
      <c r="AE71" s="199">
        <f t="shared" si="16"/>
        <v>561.72</v>
      </c>
      <c r="AF71" s="199">
        <f t="shared" si="16"/>
        <v>269.416</v>
      </c>
      <c r="AG71" s="199">
        <f t="shared" si="16"/>
        <v>591.8128</v>
      </c>
      <c r="AH71" s="199">
        <f t="shared" si="16"/>
        <v>0</v>
      </c>
      <c r="AI71" s="199">
        <f t="shared" si="16"/>
        <v>0</v>
      </c>
      <c r="AJ71" s="199">
        <f t="shared" si="16"/>
        <v>0</v>
      </c>
      <c r="AK71" s="199">
        <f t="shared" si="16"/>
        <v>115.9452</v>
      </c>
      <c r="AL71" s="199">
        <f t="shared" si="16"/>
        <v>0</v>
      </c>
      <c r="AM71" s="199">
        <f t="shared" si="16"/>
        <v>0</v>
      </c>
      <c r="AN71" s="199">
        <f t="shared" si="16"/>
        <v>0</v>
      </c>
      <c r="AO71" s="199">
        <f t="shared" si="16"/>
        <v>0</v>
      </c>
      <c r="AP71" s="199">
        <f t="shared" si="16"/>
        <v>0</v>
      </c>
      <c r="AQ71" s="199">
        <f t="shared" si="16"/>
        <v>0</v>
      </c>
      <c r="AR71" s="199"/>
      <c r="AS71" s="196"/>
      <c r="AT71" s="130"/>
      <c r="AU71" s="130"/>
      <c r="AW71" s="31"/>
      <c r="AX71" s="33"/>
      <c r="AY71" s="33"/>
      <c r="AZ71" s="33"/>
      <c r="BA71" s="33"/>
      <c r="BB71" s="33"/>
      <c r="BC71" s="33"/>
      <c r="BD71" s="33"/>
      <c r="BE71" s="33"/>
      <c r="BF71" s="33"/>
      <c r="BG71" s="33"/>
    </row>
    <row r="72" spans="1:59" s="42" customFormat="1" ht="16.5" thickBot="1">
      <c r="A72" s="130"/>
      <c r="B72" s="136" t="s">
        <v>384</v>
      </c>
      <c r="C72" s="130"/>
      <c r="D72" s="130"/>
      <c r="E72" s="130"/>
      <c r="F72" s="129"/>
      <c r="G72" s="137"/>
      <c r="H72" s="137"/>
      <c r="I72" s="137"/>
      <c r="J72" s="137"/>
      <c r="K72" s="137"/>
      <c r="N72" s="226"/>
      <c r="O72" s="226"/>
      <c r="P72" s="226"/>
      <c r="Q72" s="226"/>
      <c r="R72" s="226"/>
      <c r="S72" s="130"/>
      <c r="T72" s="169"/>
      <c r="U72" s="130"/>
      <c r="V72" s="200"/>
      <c r="W72" s="201" t="s">
        <v>143</v>
      </c>
      <c r="X72" s="202"/>
      <c r="Y72" s="202"/>
      <c r="Z72" s="202"/>
      <c r="AA72" s="202"/>
      <c r="AB72" s="203"/>
      <c r="AC72" s="203"/>
      <c r="AD72" s="203"/>
      <c r="AE72" s="203"/>
      <c r="AF72" s="203"/>
      <c r="AG72" s="203"/>
      <c r="AH72" s="203"/>
      <c r="AI72" s="203"/>
      <c r="AJ72" s="203"/>
      <c r="AK72" s="401"/>
      <c r="AS72" s="396"/>
      <c r="AT72" s="397"/>
      <c r="AU72" s="397"/>
      <c r="AV72" s="398"/>
      <c r="AW72" s="398"/>
      <c r="AX72" s="33"/>
      <c r="AY72" s="33"/>
      <c r="AZ72" s="33"/>
      <c r="BA72" s="33"/>
      <c r="BB72" s="33"/>
      <c r="BC72" s="33"/>
      <c r="BD72" s="33"/>
      <c r="BE72" s="33"/>
      <c r="BF72" s="33"/>
      <c r="BG72" s="33"/>
    </row>
    <row r="73" spans="1:59" s="43" customFormat="1" ht="15">
      <c r="A73" s="138"/>
      <c r="B73" s="139" t="s">
        <v>219</v>
      </c>
      <c r="C73" s="140"/>
      <c r="D73" s="140"/>
      <c r="E73" s="141"/>
      <c r="F73" s="373" t="s">
        <v>218</v>
      </c>
      <c r="G73" s="145"/>
      <c r="H73" s="145"/>
      <c r="I73" s="145"/>
      <c r="J73" s="145"/>
      <c r="K73" s="375"/>
      <c r="N73" s="227"/>
      <c r="O73" s="227"/>
      <c r="P73" s="227"/>
      <c r="Q73" s="227"/>
      <c r="R73" s="227"/>
      <c r="S73" s="204"/>
      <c r="T73" s="138"/>
      <c r="U73" s="138"/>
      <c r="V73" s="205"/>
      <c r="W73" s="206" t="s">
        <v>144</v>
      </c>
      <c r="X73" s="207"/>
      <c r="Y73" s="207"/>
      <c r="Z73" s="207"/>
      <c r="AA73" s="207"/>
      <c r="AB73" s="208"/>
      <c r="AC73" s="208"/>
      <c r="AD73" s="208"/>
      <c r="AE73" s="208"/>
      <c r="AF73" s="208"/>
      <c r="AG73" s="208"/>
      <c r="AH73" s="208"/>
      <c r="AI73" s="208"/>
      <c r="AJ73" s="208"/>
      <c r="AK73" s="402"/>
      <c r="AS73" s="241"/>
      <c r="AT73" s="237"/>
      <c r="AU73" s="237"/>
      <c r="AV73" s="399"/>
      <c r="AW73" s="399"/>
      <c r="AX73" s="33"/>
      <c r="AY73" s="33"/>
      <c r="AZ73" s="33"/>
      <c r="BA73" s="33"/>
      <c r="BB73" s="33"/>
      <c r="BC73" s="33"/>
      <c r="BD73" s="33"/>
      <c r="BE73" s="33"/>
      <c r="BF73" s="33"/>
      <c r="BG73" s="33"/>
    </row>
    <row r="74" spans="1:50" s="1" customFormat="1" ht="15.75">
      <c r="A74" s="142"/>
      <c r="B74" s="143"/>
      <c r="C74" s="144" t="s">
        <v>158</v>
      </c>
      <c r="D74" s="144"/>
      <c r="E74" s="144"/>
      <c r="F74" s="374">
        <v>3</v>
      </c>
      <c r="G74" s="145"/>
      <c r="H74" s="145"/>
      <c r="I74" s="145"/>
      <c r="J74" s="145"/>
      <c r="K74" s="375"/>
      <c r="L74" s="43"/>
      <c r="M74" s="43"/>
      <c r="N74" s="228"/>
      <c r="O74" s="228"/>
      <c r="P74" s="228"/>
      <c r="Q74" s="228"/>
      <c r="R74" s="228"/>
      <c r="S74" s="204"/>
      <c r="T74" s="142"/>
      <c r="U74" s="142"/>
      <c r="V74" s="209"/>
      <c r="W74" s="206" t="s">
        <v>145</v>
      </c>
      <c r="X74" s="207"/>
      <c r="Y74" s="207"/>
      <c r="Z74" s="207"/>
      <c r="AA74" s="207"/>
      <c r="AB74" s="208"/>
      <c r="AC74" s="208"/>
      <c r="AD74" s="208"/>
      <c r="AE74" s="208"/>
      <c r="AF74" s="208"/>
      <c r="AG74" s="208"/>
      <c r="AH74" s="208"/>
      <c r="AI74" s="208"/>
      <c r="AJ74" s="208"/>
      <c r="AK74" s="402"/>
      <c r="AS74" s="241"/>
      <c r="AT74" s="237"/>
      <c r="AU74" s="237"/>
      <c r="AV74" s="399"/>
      <c r="AW74" s="399"/>
      <c r="AX74" s="33"/>
    </row>
    <row r="75" spans="1:50" s="1" customFormat="1" ht="15.75">
      <c r="A75" s="142"/>
      <c r="B75" s="146"/>
      <c r="C75" s="144" t="s">
        <v>58</v>
      </c>
      <c r="D75" s="144"/>
      <c r="E75" s="147"/>
      <c r="F75" s="374">
        <v>5</v>
      </c>
      <c r="G75" s="148"/>
      <c r="H75" s="148"/>
      <c r="I75" s="148"/>
      <c r="J75" s="148"/>
      <c r="K75" s="376"/>
      <c r="L75" s="43"/>
      <c r="M75" s="43"/>
      <c r="N75" s="228"/>
      <c r="O75" s="228"/>
      <c r="P75" s="228"/>
      <c r="Q75" s="228"/>
      <c r="R75" s="228"/>
      <c r="S75" s="210"/>
      <c r="T75" s="142"/>
      <c r="U75" s="142"/>
      <c r="V75" s="209"/>
      <c r="W75" s="206" t="s">
        <v>146</v>
      </c>
      <c r="X75" s="207"/>
      <c r="Y75" s="207"/>
      <c r="Z75" s="207"/>
      <c r="AA75" s="211"/>
      <c r="AB75" s="212"/>
      <c r="AC75" s="212"/>
      <c r="AD75" s="212"/>
      <c r="AE75" s="212"/>
      <c r="AF75" s="212"/>
      <c r="AG75" s="212"/>
      <c r="AH75" s="212"/>
      <c r="AI75" s="212"/>
      <c r="AJ75" s="212"/>
      <c r="AK75" s="403"/>
      <c r="AS75" s="242"/>
      <c r="AT75" s="237"/>
      <c r="AU75" s="237"/>
      <c r="AV75" s="399"/>
      <c r="AW75" s="399"/>
      <c r="AX75" s="33"/>
    </row>
    <row r="76" spans="1:50" s="1" customFormat="1" ht="15.75">
      <c r="A76" s="142"/>
      <c r="B76" s="143"/>
      <c r="C76" s="144" t="s">
        <v>45</v>
      </c>
      <c r="D76" s="144"/>
      <c r="E76" s="144"/>
      <c r="F76" s="374">
        <v>8</v>
      </c>
      <c r="G76" s="145"/>
      <c r="H76" s="145"/>
      <c r="I76" s="145"/>
      <c r="J76" s="145"/>
      <c r="K76" s="375"/>
      <c r="L76" s="43"/>
      <c r="M76" s="43"/>
      <c r="N76" s="228"/>
      <c r="O76" s="228"/>
      <c r="P76" s="228"/>
      <c r="Q76" s="228"/>
      <c r="R76" s="228"/>
      <c r="S76" s="204"/>
      <c r="T76" s="142"/>
      <c r="U76" s="142"/>
      <c r="V76" s="209"/>
      <c r="W76" s="206" t="s">
        <v>147</v>
      </c>
      <c r="X76" s="207"/>
      <c r="Y76" s="207"/>
      <c r="Z76" s="207"/>
      <c r="AA76" s="211"/>
      <c r="AB76" s="213"/>
      <c r="AC76" s="213"/>
      <c r="AD76" s="213"/>
      <c r="AE76" s="213"/>
      <c r="AF76" s="213"/>
      <c r="AG76" s="213"/>
      <c r="AH76" s="213"/>
      <c r="AI76" s="213"/>
      <c r="AJ76" s="213"/>
      <c r="AK76" s="404"/>
      <c r="AS76" s="243"/>
      <c r="AT76" s="237"/>
      <c r="AU76" s="237"/>
      <c r="AV76" s="399"/>
      <c r="AW76" s="399"/>
      <c r="AX76" s="33"/>
    </row>
    <row r="77" spans="1:50" s="1" customFormat="1" ht="16.5" thickBot="1">
      <c r="A77" s="142"/>
      <c r="B77" s="378"/>
      <c r="C77" s="379" t="s">
        <v>217</v>
      </c>
      <c r="D77" s="379"/>
      <c r="E77" s="379"/>
      <c r="F77" s="380">
        <v>9</v>
      </c>
      <c r="G77" s="145"/>
      <c r="H77" s="145"/>
      <c r="I77" s="145"/>
      <c r="J77" s="145"/>
      <c r="K77" s="375"/>
      <c r="L77" s="43"/>
      <c r="M77" s="43"/>
      <c r="N77" s="228"/>
      <c r="O77" s="228"/>
      <c r="P77" s="228"/>
      <c r="Q77" s="228"/>
      <c r="R77" s="228"/>
      <c r="S77" s="204"/>
      <c r="T77" s="142"/>
      <c r="U77" s="142"/>
      <c r="V77" s="209"/>
      <c r="W77" s="206" t="s">
        <v>164</v>
      </c>
      <c r="X77" s="207"/>
      <c r="Y77" s="207"/>
      <c r="Z77" s="207"/>
      <c r="AA77" s="211"/>
      <c r="AB77" s="214"/>
      <c r="AC77" s="214"/>
      <c r="AD77" s="214"/>
      <c r="AE77" s="214"/>
      <c r="AF77" s="214"/>
      <c r="AG77" s="214"/>
      <c r="AH77" s="214"/>
      <c r="AI77" s="214"/>
      <c r="AJ77" s="214"/>
      <c r="AK77" s="405"/>
      <c r="AS77" s="244"/>
      <c r="AT77" s="238"/>
      <c r="AU77" s="238"/>
      <c r="AV77" s="400"/>
      <c r="AW77" s="400"/>
      <c r="AX77" s="33"/>
    </row>
    <row r="78" spans="1:50" s="1" customFormat="1" ht="15">
      <c r="A78" s="142"/>
      <c r="B78" s="149"/>
      <c r="C78" s="149"/>
      <c r="D78" s="149"/>
      <c r="E78" s="150"/>
      <c r="F78" s="377"/>
      <c r="G78" s="151"/>
      <c r="H78" s="151"/>
      <c r="I78" s="151"/>
      <c r="J78" s="151"/>
      <c r="K78" s="377"/>
      <c r="L78" s="43"/>
      <c r="M78" s="43"/>
      <c r="N78" s="229"/>
      <c r="O78" s="229"/>
      <c r="P78" s="229"/>
      <c r="Q78" s="229"/>
      <c r="R78" s="229"/>
      <c r="S78" s="149"/>
      <c r="T78" s="142"/>
      <c r="U78" s="142"/>
      <c r="V78" s="209"/>
      <c r="W78" s="206" t="s">
        <v>165</v>
      </c>
      <c r="X78" s="207"/>
      <c r="Y78" s="207"/>
      <c r="Z78" s="207"/>
      <c r="AA78" s="211"/>
      <c r="AB78" s="214"/>
      <c r="AC78" s="214"/>
      <c r="AD78" s="214"/>
      <c r="AE78" s="214"/>
      <c r="AF78" s="214"/>
      <c r="AG78" s="214"/>
      <c r="AH78" s="214"/>
      <c r="AI78" s="214"/>
      <c r="AJ78" s="214"/>
      <c r="AK78" s="405"/>
      <c r="AS78" s="244"/>
      <c r="AT78" s="238"/>
      <c r="AU78" s="238"/>
      <c r="AV78" s="400"/>
      <c r="AW78" s="400"/>
      <c r="AX78" s="33"/>
    </row>
    <row r="79" spans="1:50" s="1" customFormat="1" ht="15">
      <c r="A79" s="142"/>
      <c r="B79" s="142"/>
      <c r="C79" s="149"/>
      <c r="D79" s="149"/>
      <c r="E79" s="149"/>
      <c r="F79" s="150"/>
      <c r="G79" s="151"/>
      <c r="H79" s="151"/>
      <c r="I79" s="151"/>
      <c r="J79" s="151"/>
      <c r="K79" s="151"/>
      <c r="L79" s="377"/>
      <c r="M79" s="377"/>
      <c r="N79" s="229"/>
      <c r="O79" s="229"/>
      <c r="P79" s="229"/>
      <c r="Q79" s="229"/>
      <c r="R79" s="229"/>
      <c r="S79" s="149"/>
      <c r="T79" s="142"/>
      <c r="U79" s="142"/>
      <c r="V79" s="209"/>
      <c r="W79" s="206" t="s">
        <v>166</v>
      </c>
      <c r="X79" s="207"/>
      <c r="Y79" s="207"/>
      <c r="Z79" s="207"/>
      <c r="AA79" s="211"/>
      <c r="AB79" s="214"/>
      <c r="AC79" s="214"/>
      <c r="AD79" s="214"/>
      <c r="AE79" s="214"/>
      <c r="AF79" s="214"/>
      <c r="AG79" s="214"/>
      <c r="AH79" s="214"/>
      <c r="AI79" s="214"/>
      <c r="AJ79" s="214"/>
      <c r="AK79" s="405"/>
      <c r="AS79" s="244"/>
      <c r="AT79" s="238"/>
      <c r="AU79" s="238"/>
      <c r="AV79" s="400"/>
      <c r="AW79" s="400"/>
      <c r="AX79" s="33"/>
    </row>
    <row r="80" spans="1:50" s="1" customFormat="1" ht="15">
      <c r="A80" s="142"/>
      <c r="B80" s="142"/>
      <c r="C80" s="149"/>
      <c r="D80" s="149"/>
      <c r="E80" s="149"/>
      <c r="F80" s="150"/>
      <c r="G80" s="151"/>
      <c r="H80" s="151"/>
      <c r="I80" s="151"/>
      <c r="J80" s="151"/>
      <c r="K80" s="151"/>
      <c r="L80" s="377"/>
      <c r="M80" s="377"/>
      <c r="N80" s="377"/>
      <c r="O80" s="377"/>
      <c r="P80" s="377"/>
      <c r="Q80" s="377"/>
      <c r="R80" s="377"/>
      <c r="S80" s="149"/>
      <c r="T80" s="142"/>
      <c r="U80" s="142"/>
      <c r="V80" s="209"/>
      <c r="W80" s="206" t="s">
        <v>168</v>
      </c>
      <c r="X80" s="207"/>
      <c r="Y80" s="207"/>
      <c r="Z80" s="207"/>
      <c r="AA80" s="211"/>
      <c r="AB80" s="214"/>
      <c r="AC80" s="214"/>
      <c r="AD80" s="214"/>
      <c r="AE80" s="214"/>
      <c r="AF80" s="214"/>
      <c r="AG80" s="214"/>
      <c r="AH80" s="214"/>
      <c r="AI80" s="214"/>
      <c r="AJ80" s="214"/>
      <c r="AK80" s="405"/>
      <c r="AS80" s="244"/>
      <c r="AT80" s="238"/>
      <c r="AU80" s="238"/>
      <c r="AV80" s="400"/>
      <c r="AW80" s="400"/>
      <c r="AX80" s="33"/>
    </row>
    <row r="81" spans="1:50" s="1" customFormat="1" ht="15.75" thickBot="1">
      <c r="A81" s="142"/>
      <c r="B81" s="142"/>
      <c r="C81" s="149"/>
      <c r="D81" s="149"/>
      <c r="E81" s="149"/>
      <c r="F81" s="150"/>
      <c r="G81" s="151"/>
      <c r="H81" s="151"/>
      <c r="I81" s="151"/>
      <c r="J81" s="151"/>
      <c r="K81" s="151"/>
      <c r="L81" s="377"/>
      <c r="M81" s="377"/>
      <c r="N81" s="377"/>
      <c r="O81" s="377"/>
      <c r="P81" s="377"/>
      <c r="Q81" s="377"/>
      <c r="R81" s="377"/>
      <c r="S81" s="149"/>
      <c r="T81" s="142"/>
      <c r="U81" s="142"/>
      <c r="V81" s="209"/>
      <c r="W81" s="215" t="s">
        <v>167</v>
      </c>
      <c r="X81" s="216"/>
      <c r="Y81" s="216"/>
      <c r="Z81" s="216"/>
      <c r="AA81" s="217"/>
      <c r="AB81" s="218"/>
      <c r="AC81" s="218"/>
      <c r="AD81" s="218"/>
      <c r="AE81" s="218"/>
      <c r="AF81" s="218"/>
      <c r="AG81" s="218"/>
      <c r="AH81" s="218"/>
      <c r="AI81" s="218"/>
      <c r="AJ81" s="218"/>
      <c r="AK81" s="406"/>
      <c r="AS81" s="244"/>
      <c r="AT81" s="238"/>
      <c r="AU81" s="238"/>
      <c r="AV81" s="400"/>
      <c r="AW81" s="400"/>
      <c r="AX81" s="33"/>
    </row>
    <row r="82" spans="1:50" s="1" customFormat="1" ht="15">
      <c r="A82" s="142"/>
      <c r="B82" s="142"/>
      <c r="C82" s="149"/>
      <c r="D82" s="149"/>
      <c r="E82" s="149"/>
      <c r="F82" s="150"/>
      <c r="G82" s="151"/>
      <c r="H82" s="151"/>
      <c r="I82" s="151"/>
      <c r="J82" s="151"/>
      <c r="K82" s="151"/>
      <c r="L82" s="377"/>
      <c r="M82" s="377"/>
      <c r="N82" s="377"/>
      <c r="O82" s="377"/>
      <c r="P82" s="377"/>
      <c r="Q82" s="377"/>
      <c r="R82" s="377"/>
      <c r="S82" s="149"/>
      <c r="T82" s="142"/>
      <c r="U82" s="142"/>
      <c r="V82" s="209"/>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38"/>
      <c r="AT82" s="138"/>
      <c r="AU82" s="138"/>
      <c r="AX82" s="33"/>
    </row>
    <row r="83" spans="1:50" s="41" customFormat="1" ht="15.75">
      <c r="A83" s="152"/>
      <c r="B83" s="152"/>
      <c r="C83" s="152"/>
      <c r="D83" s="152"/>
      <c r="E83" s="152"/>
      <c r="F83" s="121"/>
      <c r="G83" s="137"/>
      <c r="H83" s="137"/>
      <c r="I83" s="137"/>
      <c r="J83" s="137"/>
      <c r="K83" s="137"/>
      <c r="L83" s="42"/>
      <c r="M83" s="42"/>
      <c r="N83" s="42"/>
      <c r="O83" s="42"/>
      <c r="P83" s="42"/>
      <c r="Q83" s="42"/>
      <c r="R83" s="42"/>
      <c r="S83" s="152"/>
      <c r="T83" s="152"/>
      <c r="U83" s="152"/>
      <c r="V83" s="219"/>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30"/>
      <c r="AT83" s="130"/>
      <c r="AU83" s="130"/>
      <c r="AX83" s="33"/>
    </row>
    <row r="84" ht="15">
      <c r="AE84" s="75" t="s">
        <v>16</v>
      </c>
    </row>
    <row r="85" spans="29:49" ht="15">
      <c r="AC85" s="220"/>
      <c r="AD85" s="220"/>
      <c r="AE85" s="220"/>
      <c r="AF85" s="220"/>
      <c r="AG85" s="220"/>
      <c r="AH85" s="220"/>
      <c r="AI85" s="220"/>
      <c r="AJ85" s="220"/>
      <c r="AK85" s="220"/>
      <c r="AL85" s="220"/>
      <c r="AM85" s="220"/>
      <c r="AN85" s="220"/>
      <c r="AO85" s="220"/>
      <c r="AP85" s="220"/>
      <c r="AQ85" s="220"/>
      <c r="AR85" s="220"/>
      <c r="AS85" s="220"/>
      <c r="AT85" s="220"/>
      <c r="AU85" s="220"/>
      <c r="AV85" s="53"/>
      <c r="AW85" s="58"/>
    </row>
    <row r="86" spans="48:49" ht="15">
      <c r="AV86" s="5"/>
      <c r="AW86" s="5"/>
    </row>
    <row r="87" spans="1:49" ht="15">
      <c r="A87" s="155"/>
      <c r="F87" s="156"/>
      <c r="G87" s="157"/>
      <c r="H87" s="157"/>
      <c r="I87" s="157"/>
      <c r="L87" s="394"/>
      <c r="M87" s="394"/>
      <c r="AV87" s="5"/>
      <c r="AW87" s="59"/>
    </row>
    <row r="88" spans="1:49" ht="15">
      <c r="A88" s="155"/>
      <c r="F88" s="156"/>
      <c r="G88" s="158"/>
      <c r="L88" s="391"/>
      <c r="M88" s="395"/>
      <c r="N88" s="391"/>
      <c r="O88" s="395"/>
      <c r="P88" s="395"/>
      <c r="Q88" s="395"/>
      <c r="R88" s="395"/>
      <c r="AV88" s="5"/>
      <c r="AW88" s="59"/>
    </row>
    <row r="89" spans="1:49" ht="15">
      <c r="A89" s="155"/>
      <c r="F89" s="156"/>
      <c r="G89" s="158"/>
      <c r="L89" s="391"/>
      <c r="M89" s="395"/>
      <c r="N89" s="391"/>
      <c r="O89" s="395"/>
      <c r="P89" s="395"/>
      <c r="Q89" s="395"/>
      <c r="R89" s="395"/>
      <c r="AV89" s="5"/>
      <c r="AW89" s="59"/>
    </row>
    <row r="90" spans="1:49" ht="15">
      <c r="A90" s="155"/>
      <c r="F90" s="156"/>
      <c r="G90" s="158"/>
      <c r="L90" s="391"/>
      <c r="M90" s="395"/>
      <c r="N90" s="391"/>
      <c r="O90" s="395"/>
      <c r="P90" s="395"/>
      <c r="Q90" s="395"/>
      <c r="R90" s="395"/>
      <c r="AV90" s="5"/>
      <c r="AW90" s="59"/>
    </row>
    <row r="91" spans="1:49" ht="15">
      <c r="A91" s="155"/>
      <c r="F91" s="156"/>
      <c r="G91" s="158"/>
      <c r="L91" s="391"/>
      <c r="M91" s="395"/>
      <c r="N91" s="391"/>
      <c r="O91" s="395"/>
      <c r="P91" s="395"/>
      <c r="Q91" s="395"/>
      <c r="R91" s="395"/>
      <c r="AV91" s="5"/>
      <c r="AW91" s="59"/>
    </row>
    <row r="92" spans="1:49" ht="15">
      <c r="A92" s="155"/>
      <c r="F92" s="156"/>
      <c r="G92" s="158"/>
      <c r="L92" s="391"/>
      <c r="M92" s="395"/>
      <c r="N92" s="391"/>
      <c r="O92" s="395"/>
      <c r="P92" s="395"/>
      <c r="Q92" s="395"/>
      <c r="R92" s="395"/>
      <c r="AV92" s="5"/>
      <c r="AW92" s="59"/>
    </row>
    <row r="93" spans="1:49" ht="15">
      <c r="A93" s="155"/>
      <c r="F93" s="156"/>
      <c r="G93" s="158"/>
      <c r="L93" s="391"/>
      <c r="M93" s="395"/>
      <c r="N93" s="391"/>
      <c r="O93" s="395"/>
      <c r="P93" s="395"/>
      <c r="Q93" s="395"/>
      <c r="R93" s="395"/>
      <c r="AV93" s="5"/>
      <c r="AW93" s="59"/>
    </row>
    <row r="94" spans="1:49" ht="15">
      <c r="A94" s="155"/>
      <c r="F94" s="156"/>
      <c r="G94" s="158"/>
      <c r="L94" s="391"/>
      <c r="M94" s="395"/>
      <c r="N94" s="391"/>
      <c r="O94" s="395"/>
      <c r="P94" s="395"/>
      <c r="Q94" s="395"/>
      <c r="R94" s="395"/>
      <c r="AV94" s="5"/>
      <c r="AW94" s="59"/>
    </row>
    <row r="95" spans="1:49" ht="15">
      <c r="A95" s="155"/>
      <c r="F95" s="156"/>
      <c r="G95" s="158"/>
      <c r="L95" s="391"/>
      <c r="M95" s="395"/>
      <c r="N95" s="391"/>
      <c r="O95" s="395"/>
      <c r="P95" s="395"/>
      <c r="Q95" s="395"/>
      <c r="R95" s="395"/>
      <c r="AV95" s="5"/>
      <c r="AW95" s="59"/>
    </row>
    <row r="96" spans="1:49" ht="15">
      <c r="A96" s="155"/>
      <c r="F96" s="156"/>
      <c r="G96" s="158"/>
      <c r="L96" s="391"/>
      <c r="M96" s="395"/>
      <c r="N96" s="391"/>
      <c r="O96" s="395"/>
      <c r="P96" s="395"/>
      <c r="Q96" s="395"/>
      <c r="R96" s="395"/>
      <c r="AV96" s="5"/>
      <c r="AW96" s="5"/>
    </row>
    <row r="97" spans="48:49" ht="15">
      <c r="AV97" s="60"/>
      <c r="AW97" s="59"/>
    </row>
  </sheetData>
  <sheetProtection formatCells="0" formatColumns="0" formatRows="0" insertColumns="0" insertRows="0" insertHyperlinks="0" deleteColumns="0" deleteRows="0" sort="0" autoFilter="0" pivotTables="0"/>
  <mergeCells count="10">
    <mergeCell ref="AN25:AP25"/>
    <mergeCell ref="AN26:AP26"/>
    <mergeCell ref="AW36:AY36"/>
    <mergeCell ref="AW25:AY25"/>
    <mergeCell ref="AW32:AY32"/>
    <mergeCell ref="AW12:AY12"/>
    <mergeCell ref="AW13:AY13"/>
    <mergeCell ref="AW21:AY21"/>
    <mergeCell ref="AW24:AY24"/>
    <mergeCell ref="AW20:AY20"/>
  </mergeCells>
  <conditionalFormatting sqref="AX10">
    <cfRule type="expression" priority="1" dxfId="1" stopIfTrue="1">
      <formula>AND($L10&lt;AY$8,$M10&gt;=AX$8,$S10&lt;&gt;"A")</formula>
    </cfRule>
  </conditionalFormatting>
  <conditionalFormatting sqref="AX11:AX19 AY10:AY19 AX20:AY31 AX35:AY35 AX37:AY42 AX50:AY66 AX67:BK67 BL10:CS67 AZ10:BK66">
    <cfRule type="expression" priority="2" dxfId="1" stopIfTrue="1">
      <formula>AND($L10&lt;AY$8,$M10&gt;=AX$8,$S10&lt;&gt;"A")</formula>
    </cfRule>
    <cfRule type="expression" priority="3" dxfId="0" stopIfTrue="1">
      <formula>AND($L10&lt;AY$8,$M10&gt;=AX$8,$S10="A")</formula>
    </cfRule>
  </conditionalFormatting>
  <conditionalFormatting sqref="AX33:AY34 AX46:AY48">
    <cfRule type="expression" priority="4" dxfId="1" stopIfTrue="1">
      <formula>AND($L44&lt;AY$8,$M44&gt;=AX$8,$S44&lt;&gt;"A")</formula>
    </cfRule>
    <cfRule type="expression" priority="5" dxfId="0" stopIfTrue="1">
      <formula>AND($L44&lt;AY$8,$M44&gt;=AX$8,$S44="A")</formula>
    </cfRule>
  </conditionalFormatting>
  <printOptions gridLines="1"/>
  <pageMargins left="0.17" right="0.17" top="0.54" bottom="0.53" header="0.33" footer="0.23"/>
  <pageSetup horizontalDpi="600" verticalDpi="600" orientation="landscape" scale="60"/>
  <headerFooter alignWithMargins="0">
    <oddFooter>&amp;L&amp;F&amp;C&amp;A 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S21" sqref="S21"/>
    </sheetView>
  </sheetViews>
  <sheetFormatPr defaultColWidth="8.8515625" defaultRowHeight="12.75"/>
  <cols>
    <col min="1" max="1" width="4.8515625" style="0" customWidth="1"/>
    <col min="2" max="6" width="8.8515625" style="0" customWidth="1"/>
    <col min="7" max="7" width="15.00390625" style="0" customWidth="1"/>
  </cols>
  <sheetData>
    <row r="1" spans="1:9" ht="18" customHeight="1">
      <c r="A1" s="55" t="str">
        <f>+'Tab B Cost &amp; Schedule Estimate'!B1</f>
        <v>Cost Center:</v>
      </c>
      <c r="B1" s="6"/>
      <c r="D1" s="407">
        <f>+'Tab A Description'!B3</f>
        <v>9418</v>
      </c>
      <c r="F1" s="6"/>
      <c r="G1" s="6"/>
      <c r="I1" s="7"/>
    </row>
    <row r="2" spans="1:9" ht="18" customHeight="1">
      <c r="A2" s="55" t="str">
        <f>+'Tab B Cost &amp; Schedule Estimate'!B2</f>
        <v>Job Number:</v>
      </c>
      <c r="B2" s="6"/>
      <c r="D2" s="407">
        <f>+'Tab A Description'!B4</f>
        <v>2475</v>
      </c>
      <c r="F2" s="6"/>
      <c r="G2" s="6"/>
      <c r="I2" s="7"/>
    </row>
    <row r="3" spans="1:9" ht="18" customHeight="1">
      <c r="A3" s="55" t="str">
        <f>+'Tab B Cost &amp; Schedule Estimate'!B3</f>
        <v>Job Title: </v>
      </c>
      <c r="B3" s="6"/>
      <c r="D3" s="407" t="str">
        <f>+'Tab A Description'!B5</f>
        <v>NBI-Controls &amp; Instrumentation</v>
      </c>
      <c r="F3" s="6"/>
      <c r="G3" s="6"/>
      <c r="I3" s="7"/>
    </row>
    <row r="4" spans="1:9" ht="18" customHeight="1">
      <c r="A4" s="55" t="str">
        <f>+'Tab B Cost &amp; Schedule Estimate'!B4</f>
        <v>Job Manager: </v>
      </c>
      <c r="B4" s="6"/>
      <c r="D4" s="407" t="str">
        <f>+'Tab A Description'!B6</f>
        <v>Mark Cropper</v>
      </c>
      <c r="F4" s="6"/>
      <c r="G4" s="6"/>
      <c r="I4" s="7"/>
    </row>
    <row r="6" spans="1:20" ht="12.75">
      <c r="A6" s="8"/>
      <c r="B6" s="8"/>
      <c r="C6" s="8"/>
      <c r="D6" s="8"/>
      <c r="E6" s="8"/>
      <c r="F6" s="8"/>
      <c r="G6" s="8"/>
      <c r="H6" s="8"/>
      <c r="I6" s="8"/>
      <c r="J6" s="8"/>
      <c r="K6" s="8"/>
      <c r="L6" s="8"/>
      <c r="M6" s="8"/>
      <c r="N6" s="8"/>
      <c r="O6" s="8"/>
      <c r="P6" s="8"/>
      <c r="Q6" s="8"/>
      <c r="R6" s="8"/>
      <c r="S6" s="8"/>
      <c r="T6" s="8"/>
    </row>
    <row r="7" ht="15.75">
      <c r="A7" s="10" t="s">
        <v>8</v>
      </c>
    </row>
    <row r="8" spans="1:20" ht="26.25">
      <c r="A8" s="10"/>
      <c r="D8" s="12" t="s">
        <v>10</v>
      </c>
      <c r="E8" s="12" t="s">
        <v>11</v>
      </c>
      <c r="F8" s="12" t="s">
        <v>12</v>
      </c>
      <c r="G8" s="14" t="s">
        <v>15</v>
      </c>
      <c r="H8" s="13" t="s">
        <v>14</v>
      </c>
      <c r="I8" s="2"/>
      <c r="J8" s="2"/>
      <c r="K8" s="2"/>
      <c r="L8" s="2"/>
      <c r="M8" s="2"/>
      <c r="N8" s="2"/>
      <c r="O8" s="2"/>
      <c r="P8" s="2"/>
      <c r="Q8" s="2"/>
      <c r="R8" s="2"/>
      <c r="S8" s="2"/>
      <c r="T8" s="2"/>
    </row>
    <row r="9" spans="2:17" s="1" customFormat="1" ht="44.25" customHeight="1">
      <c r="B9" s="1" t="s">
        <v>9</v>
      </c>
      <c r="D9" s="4"/>
      <c r="E9" s="4" t="s">
        <v>292</v>
      </c>
      <c r="F9" s="4"/>
      <c r="G9" s="4"/>
      <c r="H9" s="460"/>
      <c r="I9" s="460"/>
      <c r="J9" s="460"/>
      <c r="K9" s="460"/>
      <c r="L9" s="460"/>
      <c r="M9" s="460"/>
      <c r="N9" s="460"/>
      <c r="O9" s="460"/>
      <c r="P9" s="460"/>
      <c r="Q9" s="460"/>
    </row>
    <row r="10" spans="4:7" s="1" customFormat="1" ht="12.75">
      <c r="D10" s="4"/>
      <c r="E10" s="4"/>
      <c r="F10" s="4"/>
      <c r="G10" s="15"/>
    </row>
    <row r="11" spans="2:17" s="1" customFormat="1" ht="44.25" customHeight="1">
      <c r="B11" s="1" t="s">
        <v>13</v>
      </c>
      <c r="D11" s="4"/>
      <c r="E11" s="4" t="s">
        <v>292</v>
      </c>
      <c r="F11" s="4"/>
      <c r="G11" s="4"/>
      <c r="H11" s="460"/>
      <c r="I11" s="460"/>
      <c r="J11" s="460"/>
      <c r="K11" s="460"/>
      <c r="L11" s="460"/>
      <c r="M11" s="460"/>
      <c r="N11" s="460"/>
      <c r="O11" s="460"/>
      <c r="P11" s="460"/>
      <c r="Q11" s="460"/>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385</v>
      </c>
    </row>
    <row r="15" spans="6:17" s="44" customFormat="1" ht="12.75">
      <c r="F15" s="45"/>
      <c r="G15" s="45"/>
      <c r="N15" s="461" t="s">
        <v>386</v>
      </c>
      <c r="O15" s="461"/>
      <c r="P15" s="46" t="s">
        <v>387</v>
      </c>
      <c r="Q15" s="47"/>
    </row>
    <row r="16" spans="1:17" s="48" customFormat="1" ht="25.5">
      <c r="A16" s="56"/>
      <c r="B16" s="462" t="s">
        <v>388</v>
      </c>
      <c r="C16" s="462"/>
      <c r="D16" s="462"/>
      <c r="E16" s="462"/>
      <c r="F16" s="462"/>
      <c r="G16" s="57" t="s">
        <v>389</v>
      </c>
      <c r="H16" s="462" t="s">
        <v>390</v>
      </c>
      <c r="I16" s="462"/>
      <c r="J16" s="462"/>
      <c r="K16" s="462" t="s">
        <v>57</v>
      </c>
      <c r="L16" s="462"/>
      <c r="M16" s="462"/>
      <c r="N16" s="56" t="s">
        <v>307</v>
      </c>
      <c r="O16" s="56" t="s">
        <v>308</v>
      </c>
      <c r="P16" s="57" t="s">
        <v>148</v>
      </c>
      <c r="Q16" s="57" t="s">
        <v>149</v>
      </c>
    </row>
    <row r="17" spans="1:17" s="56" customFormat="1" ht="36.75" customHeight="1">
      <c r="A17" s="56">
        <v>1</v>
      </c>
      <c r="B17" s="459"/>
      <c r="C17" s="459"/>
      <c r="D17" s="459"/>
      <c r="E17" s="459"/>
      <c r="F17" s="459"/>
      <c r="G17" s="57"/>
      <c r="H17" s="459"/>
      <c r="I17" s="459"/>
      <c r="J17" s="459"/>
      <c r="K17" s="459"/>
      <c r="L17" s="459"/>
      <c r="M17" s="459"/>
      <c r="P17" s="57"/>
      <c r="Q17" s="57"/>
    </row>
    <row r="18" spans="1:17" s="56" customFormat="1" ht="36.75" customHeight="1">
      <c r="A18" s="56">
        <v>2</v>
      </c>
      <c r="B18" s="459"/>
      <c r="C18" s="459"/>
      <c r="D18" s="459"/>
      <c r="E18" s="459"/>
      <c r="F18" s="459"/>
      <c r="G18" s="57"/>
      <c r="H18" s="459"/>
      <c r="I18" s="459"/>
      <c r="J18" s="459"/>
      <c r="K18" s="459"/>
      <c r="L18" s="459"/>
      <c r="M18" s="459"/>
      <c r="P18" s="57"/>
      <c r="Q18" s="57"/>
    </row>
    <row r="19" spans="1:17" s="56" customFormat="1" ht="36.75" customHeight="1">
      <c r="A19" s="56">
        <v>3</v>
      </c>
      <c r="B19" s="459"/>
      <c r="C19" s="459"/>
      <c r="D19" s="459"/>
      <c r="E19" s="459"/>
      <c r="F19" s="459"/>
      <c r="G19" s="57"/>
      <c r="H19" s="459"/>
      <c r="I19" s="459"/>
      <c r="J19" s="459"/>
      <c r="K19" s="459"/>
      <c r="L19" s="459"/>
      <c r="M19" s="459"/>
      <c r="P19" s="57"/>
      <c r="Q19" s="57"/>
    </row>
    <row r="20" spans="1:17" s="56" customFormat="1" ht="36.75" customHeight="1">
      <c r="A20" s="56">
        <v>4</v>
      </c>
      <c r="B20" s="459"/>
      <c r="C20" s="459"/>
      <c r="D20" s="459"/>
      <c r="E20" s="459"/>
      <c r="F20" s="459"/>
      <c r="G20" s="57"/>
      <c r="H20" s="459"/>
      <c r="I20" s="459"/>
      <c r="J20" s="459"/>
      <c r="K20" s="459"/>
      <c r="L20" s="459"/>
      <c r="M20" s="459"/>
      <c r="P20" s="57"/>
      <c r="Q20" s="57"/>
    </row>
    <row r="21" spans="1:13" s="50" customFormat="1" ht="36.75" customHeight="1">
      <c r="A21" s="57">
        <v>5</v>
      </c>
      <c r="B21" s="459"/>
      <c r="C21" s="459"/>
      <c r="D21" s="459"/>
      <c r="E21" s="459"/>
      <c r="F21" s="459"/>
      <c r="G21" s="49"/>
      <c r="H21" s="459"/>
      <c r="I21" s="459"/>
      <c r="J21" s="459"/>
      <c r="K21" s="459"/>
      <c r="L21" s="459"/>
      <c r="M21" s="459"/>
    </row>
    <row r="22" spans="2:13" s="50" customFormat="1" ht="12.75">
      <c r="B22" s="459"/>
      <c r="C22" s="459"/>
      <c r="D22" s="459"/>
      <c r="E22" s="459"/>
      <c r="F22" s="459"/>
      <c r="G22" s="49"/>
      <c r="H22" s="459"/>
      <c r="I22" s="459"/>
      <c r="J22" s="459"/>
      <c r="K22" s="459"/>
      <c r="L22" s="459"/>
      <c r="M22" s="459"/>
    </row>
    <row r="23" spans="5:8" ht="12.75">
      <c r="E23" s="3"/>
      <c r="F23" s="3"/>
      <c r="G23" s="3"/>
      <c r="H23" s="3"/>
    </row>
    <row r="24" spans="1:8" s="1" customFormat="1" ht="12.75">
      <c r="A24" s="1" t="s">
        <v>384</v>
      </c>
      <c r="E24" s="4"/>
      <c r="F24" s="4"/>
      <c r="G24" s="4"/>
      <c r="H24" s="4"/>
    </row>
    <row r="25" spans="1:8" s="1" customFormat="1" ht="12.75">
      <c r="A25" s="66" t="s">
        <v>150</v>
      </c>
      <c r="B25" s="1" t="s">
        <v>226</v>
      </c>
      <c r="E25" s="4"/>
      <c r="F25" s="4"/>
      <c r="G25" s="4"/>
      <c r="H25" s="4"/>
    </row>
    <row r="26" spans="1:2" s="1" customFormat="1" ht="12.75">
      <c r="A26" s="66" t="s">
        <v>151</v>
      </c>
      <c r="B26" s="1" t="s">
        <v>227</v>
      </c>
    </row>
    <row r="27" s="1" customFormat="1" ht="12.75">
      <c r="B27" s="1" t="s">
        <v>228</v>
      </c>
    </row>
    <row r="28" spans="1:2" s="1" customFormat="1" ht="12.75">
      <c r="A28" s="66" t="s">
        <v>152</v>
      </c>
      <c r="B28" s="1" t="s">
        <v>91</v>
      </c>
    </row>
    <row r="29" s="1" customFormat="1" ht="12.75">
      <c r="B29" s="1" t="s">
        <v>92</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73" t="s">
        <v>56</v>
      </c>
      <c r="J32" s="1"/>
      <c r="K32" s="1"/>
      <c r="R32" s="1"/>
      <c r="S32" s="1"/>
      <c r="T32" s="1"/>
      <c r="U32" s="1"/>
      <c r="V32" s="1"/>
      <c r="W32" s="1"/>
      <c r="X32" s="1"/>
      <c r="Y32" s="1"/>
    </row>
    <row r="33" spans="5:25" ht="15">
      <c r="E33" s="3"/>
      <c r="F33" s="3"/>
      <c r="G33" s="3"/>
      <c r="H33" s="3"/>
      <c r="I33" s="30" t="s">
        <v>10</v>
      </c>
      <c r="J33" s="72"/>
      <c r="R33" s="1"/>
      <c r="S33" s="1"/>
      <c r="T33" s="1"/>
      <c r="U33" s="1"/>
      <c r="V33" s="1"/>
      <c r="W33" s="1"/>
      <c r="X33" s="1"/>
      <c r="Y33" s="1"/>
    </row>
    <row r="34" spans="5:25" ht="15">
      <c r="E34" s="3"/>
      <c r="F34" s="3"/>
      <c r="G34" s="3"/>
      <c r="H34" s="3"/>
      <c r="I34" s="30"/>
      <c r="J34" s="72" t="s">
        <v>0</v>
      </c>
      <c r="R34" s="1"/>
      <c r="S34" s="1"/>
      <c r="T34" s="1"/>
      <c r="U34" s="1"/>
      <c r="V34" s="1"/>
      <c r="W34" s="1"/>
      <c r="X34" s="1"/>
      <c r="Y34" s="1"/>
    </row>
    <row r="35" spans="5:25" ht="15">
      <c r="E35" s="3"/>
      <c r="F35" s="3"/>
      <c r="G35" s="3" t="s">
        <v>16</v>
      </c>
      <c r="H35" s="3"/>
      <c r="I35" s="30"/>
      <c r="J35" s="72" t="s">
        <v>1</v>
      </c>
      <c r="R35" s="1"/>
      <c r="S35" s="1"/>
      <c r="T35" s="1"/>
      <c r="U35" s="1"/>
      <c r="V35" s="1"/>
      <c r="W35" s="1"/>
      <c r="X35" s="1"/>
      <c r="Y35" s="1"/>
    </row>
    <row r="36" spans="5:10" ht="15">
      <c r="E36" s="3"/>
      <c r="F36" s="3"/>
      <c r="G36" s="3"/>
      <c r="H36" s="3"/>
      <c r="I36" s="30"/>
      <c r="J36" s="72" t="s">
        <v>2</v>
      </c>
    </row>
    <row r="37" spans="5:9" ht="15">
      <c r="E37" s="3"/>
      <c r="F37" s="3"/>
      <c r="G37" s="3"/>
      <c r="H37" s="3"/>
      <c r="I37" s="30" t="s">
        <v>11</v>
      </c>
    </row>
    <row r="38" spans="9:10" ht="15">
      <c r="I38" s="30"/>
      <c r="J38" t="s">
        <v>3</v>
      </c>
    </row>
    <row r="39" spans="9:10" ht="15">
      <c r="I39" s="30"/>
      <c r="J39" t="s">
        <v>4</v>
      </c>
    </row>
    <row r="40" spans="9:10" ht="15">
      <c r="I40" s="30"/>
      <c r="J40" t="s">
        <v>5</v>
      </c>
    </row>
    <row r="41" ht="15">
      <c r="I41" s="30" t="s">
        <v>12</v>
      </c>
    </row>
    <row r="42" spans="9:10" ht="15">
      <c r="I42" s="30"/>
      <c r="J42" t="s">
        <v>6</v>
      </c>
    </row>
    <row r="43" spans="9:10" ht="15">
      <c r="I43" s="30"/>
      <c r="J43" t="s">
        <v>238</v>
      </c>
    </row>
    <row r="44" spans="9:10" ht="15">
      <c r="I44" s="30"/>
      <c r="J44" t="s">
        <v>239</v>
      </c>
    </row>
    <row r="45" spans="9:10" ht="15">
      <c r="I45" s="30"/>
      <c r="J45" t="s">
        <v>240</v>
      </c>
    </row>
    <row r="46" spans="9:10" ht="15.75">
      <c r="I46" s="73"/>
      <c r="J46" s="30"/>
    </row>
    <row r="47" spans="9:10" ht="15.75">
      <c r="I47" s="73" t="s">
        <v>241</v>
      </c>
      <c r="J47" s="30"/>
    </row>
    <row r="48" ht="15">
      <c r="I48" s="30" t="s">
        <v>12</v>
      </c>
    </row>
    <row r="49" spans="9:10" ht="15">
      <c r="I49" s="30"/>
      <c r="J49" t="s">
        <v>242</v>
      </c>
    </row>
    <row r="50" spans="9:10" ht="15">
      <c r="I50" s="30"/>
      <c r="J50" t="s">
        <v>477</v>
      </c>
    </row>
    <row r="51" spans="9:10" ht="15">
      <c r="I51" s="30"/>
      <c r="J51" t="s">
        <v>478</v>
      </c>
    </row>
    <row r="52" spans="9:10" ht="15">
      <c r="I52" s="30"/>
      <c r="J52" t="s">
        <v>479</v>
      </c>
    </row>
    <row r="53" ht="15">
      <c r="I53" s="30" t="s">
        <v>11</v>
      </c>
    </row>
    <row r="54" spans="9:10" ht="15">
      <c r="I54" s="30"/>
      <c r="J54" t="s">
        <v>480</v>
      </c>
    </row>
    <row r="55" spans="9:10" ht="15">
      <c r="I55" s="30"/>
      <c r="J55" t="s">
        <v>229</v>
      </c>
    </row>
    <row r="56" spans="9:10" ht="15">
      <c r="I56" s="30"/>
      <c r="J56" t="s">
        <v>230</v>
      </c>
    </row>
    <row r="57" ht="15">
      <c r="I57" s="30" t="s">
        <v>10</v>
      </c>
    </row>
    <row r="58" spans="9:10" ht="15">
      <c r="I58" s="30"/>
      <c r="J58" t="s">
        <v>231</v>
      </c>
    </row>
    <row r="59" ht="12.75">
      <c r="J59" t="s">
        <v>232</v>
      </c>
    </row>
    <row r="60" ht="12.75">
      <c r="J60" t="s">
        <v>244</v>
      </c>
    </row>
    <row r="61" ht="12.75">
      <c r="J61" t="s">
        <v>245</v>
      </c>
    </row>
  </sheetData>
  <sheetProtection/>
  <mergeCells count="24">
    <mergeCell ref="H22:J22"/>
    <mergeCell ref="K22:M22"/>
    <mergeCell ref="H19:J19"/>
    <mergeCell ref="H20:J20"/>
    <mergeCell ref="B19:F19"/>
    <mergeCell ref="B20:F20"/>
    <mergeCell ref="H17:J17"/>
    <mergeCell ref="H18:J18"/>
    <mergeCell ref="B22:F22"/>
    <mergeCell ref="H11:Q11"/>
    <mergeCell ref="N15:O15"/>
    <mergeCell ref="B16:F16"/>
    <mergeCell ref="H16:J16"/>
    <mergeCell ref="K16:M16"/>
    <mergeCell ref="K17:M17"/>
    <mergeCell ref="K18:M18"/>
    <mergeCell ref="K19:M19"/>
    <mergeCell ref="K20:M20"/>
    <mergeCell ref="H9:Q9"/>
    <mergeCell ref="B21:F21"/>
    <mergeCell ref="H21:J21"/>
    <mergeCell ref="K21:M21"/>
    <mergeCell ref="B17:F17"/>
    <mergeCell ref="B18:F18"/>
  </mergeCells>
  <printOptions gridLines="1"/>
  <pageMargins left="0.37" right="0.34" top="0.62" bottom="0.68" header="0.42" footer="0.5"/>
  <pageSetup fitToHeight="1" fitToWidth="1" horizontalDpi="600" verticalDpi="600" orientation="landscape" scale="79"/>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2"/>
  <sheetViews>
    <sheetView zoomScalePageLayoutView="0" workbookViewId="0" topLeftCell="A1">
      <selection activeCell="A17" sqref="A17"/>
    </sheetView>
  </sheetViews>
  <sheetFormatPr defaultColWidth="8.8515625" defaultRowHeight="12.75"/>
  <cols>
    <col min="1" max="1" width="47.7109375" style="0" bestFit="1" customWidth="1"/>
    <col min="2" max="2" width="6.7109375" style="0" bestFit="1" customWidth="1"/>
    <col min="3" max="3" width="8.7109375" style="341" bestFit="1" customWidth="1"/>
    <col min="4" max="4" width="10.28125" style="277" bestFit="1" customWidth="1"/>
    <col min="5" max="5" width="46.28125" style="277" customWidth="1"/>
    <col min="6" max="6" width="33.8515625" style="277" customWidth="1"/>
    <col min="7" max="7" width="5.140625" style="277" bestFit="1" customWidth="1"/>
    <col min="8" max="8" width="9.28125" style="0" bestFit="1" customWidth="1"/>
    <col min="9" max="9" width="10.28125" style="0" bestFit="1" customWidth="1"/>
    <col min="10" max="10" width="1.7109375" style="0" customWidth="1"/>
  </cols>
  <sheetData>
    <row r="1" spans="1:9" ht="18" customHeight="1">
      <c r="A1" s="6" t="str">
        <f>+'Tab B Cost &amp; Schedule Estimate'!B1</f>
        <v>Cost Center:</v>
      </c>
      <c r="B1" s="407">
        <f>+'Tab A Description'!B3</f>
        <v>9418</v>
      </c>
      <c r="E1"/>
      <c r="F1" s="6"/>
      <c r="G1" s="6"/>
      <c r="I1" s="7"/>
    </row>
    <row r="2" spans="1:9" ht="18" customHeight="1">
      <c r="A2" s="6" t="str">
        <f>+'Tab B Cost &amp; Schedule Estimate'!B2</f>
        <v>Job Number:</v>
      </c>
      <c r="B2" s="407">
        <f>+'Tab A Description'!B4</f>
        <v>2475</v>
      </c>
      <c r="E2"/>
      <c r="F2" s="6"/>
      <c r="G2" s="6"/>
      <c r="I2" s="7"/>
    </row>
    <row r="3" spans="1:9" ht="18" customHeight="1">
      <c r="A3" s="6" t="str">
        <f>+'Tab B Cost &amp; Schedule Estimate'!B3</f>
        <v>Job Title: </v>
      </c>
      <c r="B3" s="407" t="str">
        <f>+'Tab A Description'!B5</f>
        <v>NBI-Controls &amp; Instrumentation</v>
      </c>
      <c r="E3"/>
      <c r="F3" s="6"/>
      <c r="G3" s="6"/>
      <c r="I3" s="7"/>
    </row>
    <row r="4" spans="1:9" ht="18" customHeight="1">
      <c r="A4" s="6" t="str">
        <f>+'Tab B Cost &amp; Schedule Estimate'!B4</f>
        <v>Job Manager: </v>
      </c>
      <c r="B4" s="407" t="str">
        <f>+'Tab A Description'!B6</f>
        <v>Mark Cropper</v>
      </c>
      <c r="E4"/>
      <c r="F4" s="6"/>
      <c r="G4" s="6"/>
      <c r="I4" s="7"/>
    </row>
    <row r="5" spans="4:7" ht="12.75">
      <c r="D5"/>
      <c r="E5"/>
      <c r="F5"/>
      <c r="G5"/>
    </row>
    <row r="6" spans="1:9" ht="20.25">
      <c r="A6" s="6"/>
      <c r="B6" s="6"/>
      <c r="D6" s="285"/>
      <c r="E6" s="286"/>
      <c r="F6"/>
      <c r="G6"/>
      <c r="I6" s="277"/>
    </row>
    <row r="7" spans="1:9" ht="12.75">
      <c r="A7" s="8"/>
      <c r="B7" s="8"/>
      <c r="C7" s="342"/>
      <c r="D7" s="287"/>
      <c r="E7" s="287"/>
      <c r="F7" s="8"/>
      <c r="G7" s="8"/>
      <c r="H7" s="8"/>
      <c r="I7" s="278"/>
    </row>
    <row r="8" spans="1:9" ht="18.75" thickBot="1">
      <c r="A8" s="279" t="s">
        <v>253</v>
      </c>
      <c r="B8" s="288"/>
      <c r="C8" s="343"/>
      <c r="D8" s="289"/>
      <c r="E8" s="289"/>
      <c r="F8" s="290" t="s">
        <v>254</v>
      </c>
      <c r="G8" s="291"/>
      <c r="H8" s="291"/>
      <c r="I8" s="292"/>
    </row>
    <row r="9" spans="1:9" ht="12.75">
      <c r="A9" s="293"/>
      <c r="D9" s="285"/>
      <c r="E9" s="285"/>
      <c r="F9"/>
      <c r="G9"/>
      <c r="I9" s="277"/>
    </row>
    <row r="10" spans="1:9" ht="12.75">
      <c r="A10" s="293" t="s">
        <v>7</v>
      </c>
      <c r="B10" s="44"/>
      <c r="C10" s="344"/>
      <c r="D10" s="286"/>
      <c r="E10" s="286"/>
      <c r="F10" s="44"/>
      <c r="G10" s="44"/>
      <c r="H10" s="44"/>
      <c r="I10" s="294"/>
    </row>
    <row r="11" spans="1:9" ht="12.75">
      <c r="A11" s="463"/>
      <c r="B11" s="464"/>
      <c r="C11" s="345"/>
      <c r="D11" s="295"/>
      <c r="E11" s="295"/>
      <c r="F11" s="47"/>
      <c r="G11" s="47"/>
      <c r="H11" s="45"/>
      <c r="I11" s="296"/>
    </row>
    <row r="12" spans="1:9" ht="12.75">
      <c r="A12" s="413" t="s">
        <v>134</v>
      </c>
      <c r="B12" s="413"/>
      <c r="C12" s="415">
        <v>14380</v>
      </c>
      <c r="D12" s="298"/>
      <c r="E12" s="299"/>
      <c r="F12" s="308" t="s">
        <v>393</v>
      </c>
      <c r="G12" s="280"/>
      <c r="H12" s="335"/>
      <c r="I12" s="294"/>
    </row>
    <row r="13" spans="1:9" ht="12.75">
      <c r="A13" s="416" t="s">
        <v>135</v>
      </c>
      <c r="B13" s="414"/>
      <c r="C13" s="415">
        <v>96000</v>
      </c>
      <c r="D13" s="298"/>
      <c r="E13" s="299"/>
      <c r="F13" s="308" t="s">
        <v>393</v>
      </c>
      <c r="G13" s="280"/>
      <c r="H13" s="335"/>
      <c r="I13" s="300"/>
    </row>
    <row r="14" spans="1:9" ht="12.75">
      <c r="A14" s="416" t="s">
        <v>310</v>
      </c>
      <c r="B14" s="414"/>
      <c r="C14" s="415">
        <v>56000</v>
      </c>
      <c r="D14" s="298"/>
      <c r="E14" s="299"/>
      <c r="F14" s="308" t="s">
        <v>393</v>
      </c>
      <c r="G14" s="280"/>
      <c r="H14" s="336"/>
      <c r="I14" s="300"/>
    </row>
    <row r="15" spans="1:9" ht="12.75">
      <c r="A15" s="413" t="s">
        <v>400</v>
      </c>
      <c r="B15" s="414"/>
      <c r="C15" s="415">
        <v>17000</v>
      </c>
      <c r="D15" s="298"/>
      <c r="E15" s="299"/>
      <c r="F15" s="308" t="s">
        <v>393</v>
      </c>
      <c r="G15" s="280"/>
      <c r="H15" s="335"/>
      <c r="I15" s="300"/>
    </row>
    <row r="16" spans="1:9" ht="12.75">
      <c r="A16" s="413" t="s">
        <v>535</v>
      </c>
      <c r="B16" s="414"/>
      <c r="C16" s="415">
        <v>34000</v>
      </c>
      <c r="D16" s="298"/>
      <c r="E16" s="299"/>
      <c r="F16" s="308" t="s">
        <v>393</v>
      </c>
      <c r="G16" s="280"/>
      <c r="H16" s="335"/>
      <c r="I16" s="300"/>
    </row>
    <row r="17" spans="1:9" ht="12.75">
      <c r="A17" s="413" t="s">
        <v>312</v>
      </c>
      <c r="B17" s="414"/>
      <c r="C17" s="415">
        <v>23840</v>
      </c>
      <c r="D17" s="298"/>
      <c r="E17" s="299"/>
      <c r="F17" s="308" t="s">
        <v>393</v>
      </c>
      <c r="G17" s="280"/>
      <c r="H17" s="335"/>
      <c r="I17" s="300"/>
    </row>
    <row r="18" spans="1:9" ht="12.75">
      <c r="A18" s="417" t="s">
        <v>313</v>
      </c>
      <c r="B18" s="414"/>
      <c r="C18" s="415">
        <v>51040</v>
      </c>
      <c r="D18" s="298"/>
      <c r="E18" s="299"/>
      <c r="F18" s="308" t="s">
        <v>393</v>
      </c>
      <c r="G18" s="280"/>
      <c r="H18" s="335"/>
      <c r="I18" s="300"/>
    </row>
    <row r="19" spans="1:9" ht="12.75">
      <c r="A19" s="416" t="s">
        <v>314</v>
      </c>
      <c r="B19" s="414"/>
      <c r="C19" s="415">
        <v>8000</v>
      </c>
      <c r="D19" s="298"/>
      <c r="E19" s="299"/>
      <c r="F19" s="308" t="s">
        <v>393</v>
      </c>
      <c r="G19" s="280"/>
      <c r="H19" s="335"/>
      <c r="I19" s="300"/>
    </row>
    <row r="20" spans="1:9" ht="12.75">
      <c r="A20" s="416" t="s">
        <v>315</v>
      </c>
      <c r="B20" s="414"/>
      <c r="C20" s="415">
        <v>5000</v>
      </c>
      <c r="D20" s="298"/>
      <c r="E20" s="299"/>
      <c r="F20" s="308" t="s">
        <v>393</v>
      </c>
      <c r="G20" s="280"/>
      <c r="H20" s="336"/>
      <c r="I20" s="300"/>
    </row>
    <row r="21" spans="1:9" ht="12.75">
      <c r="A21" s="302" t="s">
        <v>316</v>
      </c>
      <c r="B21" s="301"/>
      <c r="C21" s="346">
        <v>60000</v>
      </c>
      <c r="D21" s="298"/>
      <c r="E21" s="299"/>
      <c r="F21" s="308" t="s">
        <v>317</v>
      </c>
      <c r="G21" s="280"/>
      <c r="H21" s="335"/>
      <c r="I21" s="300"/>
    </row>
    <row r="22" spans="1:9" ht="12.75">
      <c r="A22" s="306" t="s">
        <v>318</v>
      </c>
      <c r="B22" s="301"/>
      <c r="C22" s="346">
        <v>2000</v>
      </c>
      <c r="D22" s="310"/>
      <c r="E22" s="310"/>
      <c r="F22" s="308" t="s">
        <v>317</v>
      </c>
      <c r="G22" s="280"/>
      <c r="H22" s="335"/>
      <c r="I22" s="300"/>
    </row>
    <row r="23" spans="1:9" ht="12.75">
      <c r="A23" s="306" t="s">
        <v>159</v>
      </c>
      <c r="B23" s="318"/>
      <c r="C23" s="346">
        <v>5000</v>
      </c>
      <c r="D23" s="299"/>
      <c r="E23" s="303"/>
      <c r="F23" s="308" t="s">
        <v>317</v>
      </c>
      <c r="G23" s="280"/>
      <c r="H23" s="335"/>
      <c r="I23" s="300"/>
    </row>
    <row r="24" spans="1:9" ht="12.75">
      <c r="A24" s="306" t="s">
        <v>160</v>
      </c>
      <c r="B24" s="318"/>
      <c r="C24" s="346">
        <v>2000</v>
      </c>
      <c r="D24" s="310"/>
      <c r="E24" s="310"/>
      <c r="F24" s="308" t="s">
        <v>161</v>
      </c>
      <c r="G24" s="338"/>
      <c r="H24" s="335"/>
      <c r="I24" s="300"/>
    </row>
    <row r="25" spans="1:9" ht="12.75">
      <c r="A25" s="306" t="s">
        <v>162</v>
      </c>
      <c r="B25" s="337"/>
      <c r="C25" s="346">
        <v>2500</v>
      </c>
      <c r="D25" s="299"/>
      <c r="E25" s="299"/>
      <c r="F25" s="308" t="s">
        <v>330</v>
      </c>
      <c r="G25" s="305"/>
      <c r="H25" s="305"/>
      <c r="I25" s="300"/>
    </row>
    <row r="26" spans="1:9" ht="12.75">
      <c r="A26" s="339" t="s">
        <v>397</v>
      </c>
      <c r="B26" s="301"/>
      <c r="C26" s="346">
        <v>10000</v>
      </c>
      <c r="D26" s="340"/>
      <c r="E26" s="299"/>
      <c r="F26" s="458" t="s">
        <v>317</v>
      </c>
      <c r="G26" s="458"/>
      <c r="H26" s="458"/>
      <c r="I26" s="281"/>
    </row>
    <row r="27" spans="1:9" ht="12.75">
      <c r="A27" s="339" t="s">
        <v>331</v>
      </c>
      <c r="B27" s="301"/>
      <c r="C27" s="346">
        <v>5000</v>
      </c>
      <c r="D27" s="340"/>
      <c r="E27" s="299"/>
      <c r="F27" s="458" t="s">
        <v>317</v>
      </c>
      <c r="G27" s="458"/>
      <c r="H27" s="458"/>
      <c r="I27" s="309"/>
    </row>
    <row r="28" spans="1:9" ht="12.75">
      <c r="A28" s="306" t="s">
        <v>402</v>
      </c>
      <c r="B28" s="301"/>
      <c r="C28" s="346">
        <v>30000</v>
      </c>
      <c r="D28" s="310"/>
      <c r="E28" s="310"/>
      <c r="F28" s="308" t="s">
        <v>393</v>
      </c>
      <c r="G28" s="308"/>
      <c r="H28" s="308"/>
      <c r="I28" s="309"/>
    </row>
    <row r="29" spans="1:9" ht="12.75">
      <c r="A29" s="306" t="s">
        <v>329</v>
      </c>
      <c r="B29" s="301"/>
      <c r="C29" s="346">
        <v>10000</v>
      </c>
      <c r="D29" s="310"/>
      <c r="E29" s="310"/>
      <c r="F29" s="308" t="s">
        <v>393</v>
      </c>
      <c r="G29" s="308"/>
      <c r="H29" s="308"/>
      <c r="I29" s="309"/>
    </row>
    <row r="30" spans="1:9" ht="12.75">
      <c r="A30" s="311"/>
      <c r="B30" s="312"/>
      <c r="C30" s="347"/>
      <c r="D30" s="313"/>
      <c r="E30" s="303"/>
      <c r="F30" s="308"/>
      <c r="G30" s="280"/>
      <c r="H30" s="314"/>
      <c r="I30" s="300"/>
    </row>
    <row r="31" spans="1:9" ht="12.75">
      <c r="A31" s="315"/>
      <c r="B31" s="316"/>
      <c r="C31" s="348"/>
      <c r="D31" s="317"/>
      <c r="E31" s="310"/>
      <c r="F31" s="308"/>
      <c r="G31" s="280"/>
      <c r="H31" s="314"/>
      <c r="I31" s="300"/>
    </row>
    <row r="32" spans="1:9" ht="12.75">
      <c r="A32" s="306"/>
      <c r="B32" s="318" t="s">
        <v>332</v>
      </c>
      <c r="C32" s="346">
        <f>SUM(C12:C29)</f>
        <v>431760</v>
      </c>
      <c r="D32" s="299"/>
      <c r="E32" s="299"/>
      <c r="F32" s="308"/>
      <c r="G32" s="314"/>
      <c r="H32" s="314"/>
      <c r="I32" s="309"/>
    </row>
    <row r="33" spans="1:9" ht="12.75">
      <c r="A33" s="306"/>
      <c r="B33" s="318"/>
      <c r="C33" s="346"/>
      <c r="D33" s="299"/>
      <c r="E33" s="299"/>
      <c r="F33" s="308"/>
      <c r="G33" s="280"/>
      <c r="H33" s="314"/>
      <c r="I33" s="300"/>
    </row>
    <row r="34" spans="1:9" ht="12.75">
      <c r="A34" s="306"/>
      <c r="B34" s="318"/>
      <c r="C34" s="349"/>
      <c r="D34" s="307"/>
      <c r="E34" s="307"/>
      <c r="F34" s="319"/>
      <c r="G34" s="319"/>
      <c r="H34" s="319"/>
      <c r="I34" s="309"/>
    </row>
    <row r="35" spans="1:9" ht="12.75">
      <c r="A35" s="306"/>
      <c r="B35" s="318"/>
      <c r="C35" s="349"/>
      <c r="D35" s="307"/>
      <c r="E35" s="307"/>
      <c r="F35" s="319"/>
      <c r="G35" s="320"/>
      <c r="H35" s="314"/>
      <c r="I35" s="300"/>
    </row>
    <row r="36" spans="1:9" ht="12.75">
      <c r="A36" s="304"/>
      <c r="B36" s="301"/>
      <c r="C36" s="349"/>
      <c r="D36" s="307"/>
      <c r="E36" s="307"/>
      <c r="F36" s="297"/>
      <c r="G36" s="297"/>
      <c r="H36" s="297"/>
      <c r="I36" s="281"/>
    </row>
    <row r="37" spans="1:9" ht="12.75">
      <c r="A37" s="304"/>
      <c r="B37" s="301"/>
      <c r="C37" s="349"/>
      <c r="D37" s="321"/>
      <c r="E37" s="307"/>
      <c r="F37" s="308"/>
      <c r="G37" s="297"/>
      <c r="H37" s="322"/>
      <c r="I37" s="300"/>
    </row>
    <row r="38" spans="1:9" ht="12.75">
      <c r="A38" s="323"/>
      <c r="B38" s="324"/>
      <c r="C38" s="349"/>
      <c r="D38" s="307"/>
      <c r="E38" s="307"/>
      <c r="F38" s="297"/>
      <c r="G38" s="297"/>
      <c r="H38" s="297"/>
      <c r="I38" s="281"/>
    </row>
    <row r="39" spans="1:9" ht="12.75">
      <c r="A39" s="304"/>
      <c r="B39" s="301"/>
      <c r="C39" s="349"/>
      <c r="D39" s="307"/>
      <c r="E39" s="307"/>
      <c r="F39" s="297"/>
      <c r="G39" s="297"/>
      <c r="H39" s="297"/>
      <c r="I39" s="281"/>
    </row>
    <row r="40" spans="1:9" ht="13.5" thickBot="1">
      <c r="A40" s="304"/>
      <c r="B40" s="301"/>
      <c r="C40" s="349"/>
      <c r="D40" s="307"/>
      <c r="E40" s="307"/>
      <c r="F40" s="297"/>
      <c r="G40" s="45"/>
      <c r="H40" s="45"/>
      <c r="I40" s="325"/>
    </row>
    <row r="41" spans="1:9" ht="12.75">
      <c r="A41" s="304"/>
      <c r="B41" s="301"/>
      <c r="C41" s="349"/>
      <c r="D41" s="307"/>
      <c r="E41" s="326" t="s">
        <v>143</v>
      </c>
      <c r="F41" s="282"/>
      <c r="G41" s="297"/>
      <c r="H41" s="327"/>
      <c r="I41" s="328"/>
    </row>
    <row r="42" spans="1:9" ht="12.75">
      <c r="A42" s="304"/>
      <c r="B42" s="301"/>
      <c r="C42" s="349"/>
      <c r="D42" s="307"/>
      <c r="E42" s="329" t="s">
        <v>144</v>
      </c>
      <c r="F42" s="283"/>
      <c r="G42" s="322"/>
      <c r="H42" s="330"/>
      <c r="I42" s="331"/>
    </row>
    <row r="43" spans="1:9" ht="12.75">
      <c r="A43" s="304"/>
      <c r="B43" s="301"/>
      <c r="C43" s="349"/>
      <c r="D43" s="307"/>
      <c r="E43" s="329" t="s">
        <v>145</v>
      </c>
      <c r="F43" s="283"/>
      <c r="G43" s="322"/>
      <c r="H43" s="330"/>
      <c r="I43" s="331"/>
    </row>
    <row r="44" spans="1:9" ht="12.75">
      <c r="A44" s="304"/>
      <c r="B44" s="301"/>
      <c r="C44" s="349"/>
      <c r="D44" s="307"/>
      <c r="E44" s="329" t="s">
        <v>146</v>
      </c>
      <c r="F44" s="283"/>
      <c r="G44" s="322"/>
      <c r="H44" s="330"/>
      <c r="I44" s="331"/>
    </row>
    <row r="45" spans="1:9" ht="12.75">
      <c r="A45" s="304"/>
      <c r="B45" s="301"/>
      <c r="C45" s="349"/>
      <c r="D45" s="307"/>
      <c r="E45" s="329" t="s">
        <v>147</v>
      </c>
      <c r="F45" s="283"/>
      <c r="G45" s="322"/>
      <c r="H45" s="330"/>
      <c r="I45" s="331"/>
    </row>
    <row r="46" spans="1:9" ht="12.75">
      <c r="A46" s="304"/>
      <c r="B46" s="301"/>
      <c r="C46" s="349"/>
      <c r="D46" s="307"/>
      <c r="E46" s="329" t="s">
        <v>164</v>
      </c>
      <c r="F46" s="283"/>
      <c r="G46" s="322"/>
      <c r="H46" s="330"/>
      <c r="I46" s="331"/>
    </row>
    <row r="47" spans="1:9" ht="12.75">
      <c r="A47" s="304"/>
      <c r="B47" s="301"/>
      <c r="C47" s="349"/>
      <c r="D47" s="307"/>
      <c r="E47" s="329" t="s">
        <v>165</v>
      </c>
      <c r="F47" s="283"/>
      <c r="G47" s="322"/>
      <c r="H47" s="330"/>
      <c r="I47" s="331"/>
    </row>
    <row r="48" spans="1:9" ht="12.75">
      <c r="A48" s="304"/>
      <c r="B48" s="301"/>
      <c r="C48" s="349"/>
      <c r="D48" s="307"/>
      <c r="E48" s="329" t="s">
        <v>166</v>
      </c>
      <c r="F48" s="283"/>
      <c r="G48" s="322"/>
      <c r="H48" s="330"/>
      <c r="I48" s="331"/>
    </row>
    <row r="49" spans="1:9" ht="12.75">
      <c r="A49" s="304"/>
      <c r="B49" s="301"/>
      <c r="C49" s="349"/>
      <c r="D49" s="307"/>
      <c r="E49" s="329" t="s">
        <v>168</v>
      </c>
      <c r="F49" s="283"/>
      <c r="G49" s="322"/>
      <c r="H49" s="330"/>
      <c r="I49" s="331"/>
    </row>
    <row r="50" spans="1:9" ht="13.5" thickBot="1">
      <c r="A50" s="304"/>
      <c r="B50" s="301"/>
      <c r="C50" s="349"/>
      <c r="D50" s="307"/>
      <c r="E50" s="332" t="s">
        <v>167</v>
      </c>
      <c r="F50" s="284"/>
      <c r="G50" s="322"/>
      <c r="H50" s="330"/>
      <c r="I50" s="331"/>
    </row>
    <row r="51" spans="1:9" ht="12.75">
      <c r="A51" s="304"/>
      <c r="B51" s="301"/>
      <c r="C51" s="349"/>
      <c r="D51" s="307"/>
      <c r="E51" s="307"/>
      <c r="F51" s="297"/>
      <c r="G51" s="297"/>
      <c r="H51" s="327"/>
      <c r="I51" s="328"/>
    </row>
    <row r="52" spans="1:9" ht="12.75">
      <c r="A52" s="304"/>
      <c r="B52" s="301"/>
      <c r="C52" s="349"/>
      <c r="D52" s="307"/>
      <c r="E52" s="307"/>
      <c r="F52" s="322" t="s">
        <v>383</v>
      </c>
      <c r="G52" s="297"/>
      <c r="H52" s="333"/>
      <c r="I52" s="334"/>
    </row>
  </sheetData>
  <sheetProtection/>
  <mergeCells count="3">
    <mergeCell ref="A11:B11"/>
    <mergeCell ref="F27:H27"/>
    <mergeCell ref="F26:H26"/>
  </mergeCells>
  <printOptions gridLines="1"/>
  <pageMargins left="0.44" right="0.16" top="0.47" bottom="0.5" header="0.3" footer="0.5"/>
  <pageSetup fitToHeight="1" fitToWidth="1" horizontalDpi="144" verticalDpi="144" orientation="landscape" scale="67"/>
  <headerFooter alignWithMargins="0">
    <oddFooter>&amp;L&amp;f&amp;C&amp;A &amp;p&amp;R&amp;d</oddFooter>
  </headerFooter>
</worksheet>
</file>

<file path=xl/worksheets/sheet5.xml><?xml version="1.0" encoding="utf-8"?>
<worksheet xmlns="http://schemas.openxmlformats.org/spreadsheetml/2006/main" xmlns:r="http://schemas.openxmlformats.org/officeDocument/2006/relationships">
  <dimension ref="A1:I278"/>
  <sheetViews>
    <sheetView zoomScalePageLayoutView="0" workbookViewId="0" topLeftCell="A123">
      <selection activeCell="A205" sqref="A205:C205"/>
    </sheetView>
  </sheetViews>
  <sheetFormatPr defaultColWidth="8.8515625" defaultRowHeight="12.75"/>
  <cols>
    <col min="1" max="1" width="23.00390625" style="0" customWidth="1"/>
    <col min="2" max="2" width="32.8515625" style="4" customWidth="1"/>
    <col min="3" max="3" width="13.421875" style="277" customWidth="1"/>
    <col min="4" max="4" width="8.8515625" style="0" customWidth="1"/>
    <col min="5" max="5" width="12.7109375" style="0" bestFit="1" customWidth="1"/>
    <col min="6" max="6" width="17.421875" style="0" customWidth="1"/>
    <col min="7" max="7" width="12.140625" style="0" customWidth="1"/>
  </cols>
  <sheetData>
    <row r="1" spans="1:3" s="412" customFormat="1" ht="15">
      <c r="A1" s="409" t="s">
        <v>392</v>
      </c>
      <c r="B1" s="410"/>
      <c r="C1" s="411"/>
    </row>
    <row r="2" spans="1:2" ht="12.75">
      <c r="A2" s="1" t="str">
        <f>'Tab A Description'!A3</f>
        <v>Cost Center:</v>
      </c>
      <c r="B2" s="408">
        <f>'Tab A Description'!B3</f>
        <v>9418</v>
      </c>
    </row>
    <row r="3" spans="1:2" ht="12.75">
      <c r="A3" s="1" t="str">
        <f>'Tab A Description'!A4</f>
        <v>Job Number:</v>
      </c>
      <c r="B3" s="408">
        <f>'Tab A Description'!B4</f>
        <v>2475</v>
      </c>
    </row>
    <row r="4" spans="1:2" ht="12.75">
      <c r="A4" s="1" t="str">
        <f>'Tab A Description'!A5</f>
        <v>Job Title: </v>
      </c>
      <c r="B4" s="408" t="str">
        <f>'Tab A Description'!B5</f>
        <v>NBI-Controls &amp; Instrumentation</v>
      </c>
    </row>
    <row r="5" spans="1:2" ht="12.75">
      <c r="A5" s="1" t="str">
        <f>'Tab A Description'!A6</f>
        <v>Job Manager: </v>
      </c>
      <c r="B5" s="408" t="str">
        <f>'Tab A Description'!B6</f>
        <v>Mark Cropper</v>
      </c>
    </row>
    <row r="6" ht="13.5" thickBot="1"/>
    <row r="7" spans="1:5" ht="15">
      <c r="A7" s="350"/>
      <c r="B7" s="351"/>
      <c r="C7" s="351"/>
      <c r="D7" s="351"/>
      <c r="E7" s="352"/>
    </row>
    <row r="8" spans="1:5" ht="15">
      <c r="A8" s="353"/>
      <c r="B8" s="30"/>
      <c r="C8" s="354"/>
      <c r="D8" s="354"/>
      <c r="E8" s="355"/>
    </row>
    <row r="9" spans="1:5" ht="15">
      <c r="A9" s="356" t="s">
        <v>348</v>
      </c>
      <c r="B9" s="357" t="s">
        <v>192</v>
      </c>
      <c r="C9" s="358">
        <v>401.75</v>
      </c>
      <c r="D9" s="357">
        <v>10</v>
      </c>
      <c r="E9" s="359">
        <f>SUM($C9*$D9)</f>
        <v>4017.5</v>
      </c>
    </row>
    <row r="10" spans="1:5" ht="15">
      <c r="A10" s="356" t="s">
        <v>193</v>
      </c>
      <c r="B10" s="357" t="s">
        <v>194</v>
      </c>
      <c r="C10" s="358">
        <v>952</v>
      </c>
      <c r="D10" s="357">
        <v>6</v>
      </c>
      <c r="E10" s="359">
        <f>SUM($C10*$D10)</f>
        <v>5712</v>
      </c>
    </row>
    <row r="11" spans="1:5" ht="15">
      <c r="A11" s="356" t="s">
        <v>195</v>
      </c>
      <c r="B11" s="357" t="s">
        <v>196</v>
      </c>
      <c r="C11" s="358">
        <v>952</v>
      </c>
      <c r="D11" s="357">
        <v>6</v>
      </c>
      <c r="E11" s="359">
        <f>SUM($C11*$D11)</f>
        <v>5712</v>
      </c>
    </row>
    <row r="12" spans="1:5" ht="15">
      <c r="A12" s="356" t="s">
        <v>197</v>
      </c>
      <c r="B12" s="357" t="s">
        <v>198</v>
      </c>
      <c r="C12" s="358">
        <v>4000</v>
      </c>
      <c r="D12" s="357">
        <v>2</v>
      </c>
      <c r="E12" s="359">
        <f>SUM($C12*$D12)</f>
        <v>8000</v>
      </c>
    </row>
    <row r="13" spans="1:5" ht="15">
      <c r="A13" s="356" t="s">
        <v>199</v>
      </c>
      <c r="B13" s="357" t="s">
        <v>200</v>
      </c>
      <c r="C13" s="358">
        <v>195</v>
      </c>
      <c r="D13" s="357">
        <v>2</v>
      </c>
      <c r="E13" s="359">
        <f>SUM($C13*$D13)</f>
        <v>390</v>
      </c>
    </row>
    <row r="14" spans="1:5" ht="15.75" thickBot="1">
      <c r="A14" s="360"/>
      <c r="B14" s="361" t="s">
        <v>201</v>
      </c>
      <c r="C14" s="362" t="s">
        <v>332</v>
      </c>
      <c r="D14" s="362"/>
      <c r="E14" s="363">
        <f>SUM(E9:E13)</f>
        <v>23831.5</v>
      </c>
    </row>
    <row r="15" spans="1:5" ht="15">
      <c r="A15" s="364"/>
      <c r="B15" s="30"/>
      <c r="C15" s="30"/>
      <c r="D15" s="30"/>
      <c r="E15" s="30"/>
    </row>
    <row r="16" spans="1:5" ht="15.75" thickBot="1">
      <c r="A16" s="364"/>
      <c r="B16" s="30"/>
      <c r="C16" s="30"/>
      <c r="D16" s="30"/>
      <c r="E16" s="30"/>
    </row>
    <row r="17" spans="1:5" ht="15">
      <c r="A17" s="365"/>
      <c r="B17" s="351" t="s">
        <v>202</v>
      </c>
      <c r="C17" s="351"/>
      <c r="D17" s="351"/>
      <c r="E17" s="352"/>
    </row>
    <row r="18" spans="1:5" ht="15">
      <c r="A18" s="356" t="s">
        <v>16</v>
      </c>
      <c r="B18" s="357" t="s">
        <v>203</v>
      </c>
      <c r="C18" s="358">
        <v>2200</v>
      </c>
      <c r="D18" s="357">
        <v>1</v>
      </c>
      <c r="E18" s="359">
        <f>SUM($C18*$D18)</f>
        <v>2200</v>
      </c>
    </row>
    <row r="19" spans="1:5" ht="15">
      <c r="A19" s="356" t="s">
        <v>16</v>
      </c>
      <c r="B19" s="357" t="s">
        <v>204</v>
      </c>
      <c r="C19" s="358">
        <v>1835</v>
      </c>
      <c r="D19" s="357">
        <v>1</v>
      </c>
      <c r="E19" s="359">
        <f>SUM($C19*$D19)</f>
        <v>1835</v>
      </c>
    </row>
    <row r="20" spans="1:5" ht="15">
      <c r="A20" s="356" t="s">
        <v>16</v>
      </c>
      <c r="B20" s="357" t="s">
        <v>16</v>
      </c>
      <c r="C20" s="358">
        <v>0</v>
      </c>
      <c r="D20" s="357">
        <v>1</v>
      </c>
      <c r="E20" s="359">
        <f>SUM($C20*$D20)</f>
        <v>0</v>
      </c>
    </row>
    <row r="21" spans="1:5" ht="15">
      <c r="A21" s="366"/>
      <c r="B21" s="354"/>
      <c r="C21" s="367"/>
      <c r="D21" s="354" t="s">
        <v>332</v>
      </c>
      <c r="E21" s="368">
        <f>SUM(E18+E19+E20)</f>
        <v>4035</v>
      </c>
    </row>
    <row r="22" spans="1:5" ht="15">
      <c r="A22" s="366"/>
      <c r="B22" s="354"/>
      <c r="C22" s="367"/>
      <c r="D22" s="354"/>
      <c r="E22" s="368" t="s">
        <v>16</v>
      </c>
    </row>
    <row r="23" spans="1:5" ht="15">
      <c r="A23" s="366"/>
      <c r="B23" s="354" t="s">
        <v>205</v>
      </c>
      <c r="C23" s="367"/>
      <c r="D23" s="354"/>
      <c r="E23" s="368"/>
    </row>
    <row r="24" spans="1:5" ht="15">
      <c r="A24" s="356" t="s">
        <v>16</v>
      </c>
      <c r="B24" s="357" t="s">
        <v>203</v>
      </c>
      <c r="C24" s="358">
        <v>2200</v>
      </c>
      <c r="D24" s="357">
        <v>1</v>
      </c>
      <c r="E24" s="359">
        <f>SUM($C24*$D24)</f>
        <v>2200</v>
      </c>
    </row>
    <row r="25" spans="1:5" ht="15">
      <c r="A25" s="356" t="s">
        <v>16</v>
      </c>
      <c r="B25" s="357" t="s">
        <v>59</v>
      </c>
      <c r="C25" s="358">
        <v>102.99</v>
      </c>
      <c r="D25" s="357">
        <v>1</v>
      </c>
      <c r="E25" s="359">
        <f>SUM($C25*$D25)</f>
        <v>102.99</v>
      </c>
    </row>
    <row r="26" spans="1:5" ht="15">
      <c r="A26" s="366"/>
      <c r="B26" s="354"/>
      <c r="C26" s="367"/>
      <c r="D26" s="354" t="s">
        <v>332</v>
      </c>
      <c r="E26" s="368">
        <f>SUM(E24:E25)</f>
        <v>2302.99</v>
      </c>
    </row>
    <row r="27" spans="1:5" ht="15">
      <c r="A27" s="366"/>
      <c r="B27" s="354"/>
      <c r="C27" s="367"/>
      <c r="D27" s="354"/>
      <c r="E27" s="368"/>
    </row>
    <row r="28" spans="1:5" ht="15">
      <c r="A28" s="366"/>
      <c r="B28" s="354" t="s">
        <v>60</v>
      </c>
      <c r="C28" s="367"/>
      <c r="D28" s="354"/>
      <c r="E28" s="368"/>
    </row>
    <row r="29" spans="1:5" ht="15">
      <c r="A29" s="356" t="s">
        <v>16</v>
      </c>
      <c r="B29" s="357" t="s">
        <v>61</v>
      </c>
      <c r="C29" s="358">
        <v>2000</v>
      </c>
      <c r="D29" s="357">
        <v>1</v>
      </c>
      <c r="E29" s="359">
        <f>SUM($C29*$D29)</f>
        <v>2000</v>
      </c>
    </row>
    <row r="30" spans="1:5" ht="15">
      <c r="A30" s="366"/>
      <c r="B30" s="354"/>
      <c r="C30" s="367"/>
      <c r="D30" s="354" t="s">
        <v>332</v>
      </c>
      <c r="E30" s="368">
        <v>2200</v>
      </c>
    </row>
    <row r="31" spans="1:5" ht="15">
      <c r="A31" s="366"/>
      <c r="B31" s="354"/>
      <c r="C31" s="367"/>
      <c r="D31" s="354"/>
      <c r="E31" s="368"/>
    </row>
    <row r="32" spans="1:5" ht="15">
      <c r="A32" s="366"/>
      <c r="B32" s="354" t="s">
        <v>163</v>
      </c>
      <c r="C32" s="367"/>
      <c r="D32" s="354"/>
      <c r="E32" s="368"/>
    </row>
    <row r="33" spans="1:5" ht="15">
      <c r="A33" s="356" t="s">
        <v>16</v>
      </c>
      <c r="B33" s="357" t="s">
        <v>333</v>
      </c>
      <c r="C33" s="358">
        <v>1800</v>
      </c>
      <c r="D33" s="357">
        <v>1</v>
      </c>
      <c r="E33" s="359">
        <f>SUM($C33*$D33)</f>
        <v>1800</v>
      </c>
    </row>
    <row r="34" spans="1:5" ht="15">
      <c r="A34" s="356" t="s">
        <v>16</v>
      </c>
      <c r="B34" s="357" t="s">
        <v>59</v>
      </c>
      <c r="C34" s="358">
        <v>102.99</v>
      </c>
      <c r="D34" s="357">
        <v>1</v>
      </c>
      <c r="E34" s="359">
        <f>SUM($C34*$D34)</f>
        <v>102.99</v>
      </c>
    </row>
    <row r="35" spans="1:5" ht="15">
      <c r="A35" s="356" t="s">
        <v>16</v>
      </c>
      <c r="B35" s="357" t="s">
        <v>204</v>
      </c>
      <c r="C35" s="358">
        <v>1835</v>
      </c>
      <c r="D35" s="357">
        <v>1</v>
      </c>
      <c r="E35" s="359">
        <f>SUM($C35*$D35)</f>
        <v>1835</v>
      </c>
    </row>
    <row r="36" spans="1:5" ht="15">
      <c r="A36" s="356" t="s">
        <v>16</v>
      </c>
      <c r="B36" s="357" t="s">
        <v>334</v>
      </c>
      <c r="C36" s="358">
        <v>30</v>
      </c>
      <c r="D36" s="357">
        <v>2</v>
      </c>
      <c r="E36" s="359">
        <f>SUM($C36*$D36)</f>
        <v>60</v>
      </c>
    </row>
    <row r="37" spans="1:5" ht="15">
      <c r="A37" s="366"/>
      <c r="B37" s="354"/>
      <c r="C37" s="367"/>
      <c r="D37" s="354"/>
      <c r="E37" s="368">
        <f>SUM(E33:E36)</f>
        <v>3797.99</v>
      </c>
    </row>
    <row r="38" spans="1:5" ht="15">
      <c r="A38" s="366"/>
      <c r="B38" s="354"/>
      <c r="C38" s="367"/>
      <c r="D38" s="354"/>
      <c r="E38" s="368"/>
    </row>
    <row r="39" spans="1:5" ht="15">
      <c r="A39" s="366"/>
      <c r="B39" s="354" t="s">
        <v>335</v>
      </c>
      <c r="C39" s="367"/>
      <c r="D39" s="354"/>
      <c r="E39" s="368"/>
    </row>
    <row r="40" spans="1:5" ht="15">
      <c r="A40" s="356" t="s">
        <v>16</v>
      </c>
      <c r="B40" s="357" t="s">
        <v>336</v>
      </c>
      <c r="C40" s="358">
        <v>1300</v>
      </c>
      <c r="D40" s="357">
        <v>1</v>
      </c>
      <c r="E40" s="359">
        <f>SUM($C40*$D40)</f>
        <v>1300</v>
      </c>
    </row>
    <row r="41" spans="1:5" ht="15">
      <c r="A41" s="366"/>
      <c r="B41" s="354"/>
      <c r="C41" s="367"/>
      <c r="D41" s="354" t="s">
        <v>332</v>
      </c>
      <c r="E41" s="368">
        <v>1300</v>
      </c>
    </row>
    <row r="42" spans="1:5" ht="15">
      <c r="A42" s="366"/>
      <c r="B42" s="354"/>
      <c r="C42" s="367"/>
      <c r="D42" s="354"/>
      <c r="E42" s="368"/>
    </row>
    <row r="43" spans="1:5" ht="15">
      <c r="A43" s="366"/>
      <c r="B43" s="354" t="s">
        <v>337</v>
      </c>
      <c r="C43" s="367"/>
      <c r="D43" s="354"/>
      <c r="E43" s="368"/>
    </row>
    <row r="44" spans="1:5" ht="15">
      <c r="A44" s="356" t="s">
        <v>16</v>
      </c>
      <c r="B44" s="357" t="s">
        <v>338</v>
      </c>
      <c r="C44" s="358">
        <v>120</v>
      </c>
      <c r="D44" s="357">
        <v>2</v>
      </c>
      <c r="E44" s="359">
        <f>SUM($C44*$D44)</f>
        <v>240</v>
      </c>
    </row>
    <row r="45" spans="1:5" ht="15">
      <c r="A45" s="356" t="s">
        <v>16</v>
      </c>
      <c r="B45" s="357" t="s">
        <v>339</v>
      </c>
      <c r="C45" s="358">
        <v>500</v>
      </c>
      <c r="D45" s="357">
        <v>1</v>
      </c>
      <c r="E45" s="359">
        <f>SUM($C45*$D45)</f>
        <v>500</v>
      </c>
    </row>
    <row r="46" spans="1:5" ht="15">
      <c r="A46" s="366"/>
      <c r="B46" s="354"/>
      <c r="C46" s="367"/>
      <c r="D46" s="354"/>
      <c r="E46" s="368">
        <f>SUM(E44:E45)</f>
        <v>740</v>
      </c>
    </row>
    <row r="47" spans="1:5" ht="15">
      <c r="A47" s="366"/>
      <c r="B47" s="354"/>
      <c r="C47" s="354"/>
      <c r="D47" s="354"/>
      <c r="E47" s="355"/>
    </row>
    <row r="48" spans="1:5" ht="15.75" thickBot="1">
      <c r="A48" s="360"/>
      <c r="B48" s="362" t="s">
        <v>340</v>
      </c>
      <c r="C48" s="362"/>
      <c r="D48" s="362" t="s">
        <v>332</v>
      </c>
      <c r="E48" s="363">
        <f>E21+E26+E30+E37+E41+E46</f>
        <v>14375.98</v>
      </c>
    </row>
    <row r="49" spans="1:5" ht="15">
      <c r="A49" s="30"/>
      <c r="B49" s="30"/>
      <c r="C49" s="30"/>
      <c r="D49" s="30"/>
      <c r="E49" s="30"/>
    </row>
    <row r="50" spans="1:5" ht="7.5" customHeight="1">
      <c r="A50" s="30"/>
      <c r="B50" s="30"/>
      <c r="C50" s="30"/>
      <c r="D50" s="30"/>
      <c r="E50" s="30"/>
    </row>
    <row r="51" spans="1:5" ht="7.5" customHeight="1">
      <c r="A51" s="30"/>
      <c r="B51" s="30"/>
      <c r="C51" s="30"/>
      <c r="D51" s="30"/>
      <c r="E51" s="30"/>
    </row>
    <row r="52" spans="1:5" ht="15.75" thickBot="1">
      <c r="A52" s="30"/>
      <c r="B52" s="30"/>
      <c r="C52" s="30"/>
      <c r="D52" s="30"/>
      <c r="E52" s="30"/>
    </row>
    <row r="53" spans="1:5" ht="16.5" thickBot="1">
      <c r="A53" s="419" t="s">
        <v>16</v>
      </c>
      <c r="B53" s="419" t="s">
        <v>62</v>
      </c>
      <c r="C53" s="419" t="s">
        <v>67</v>
      </c>
      <c r="D53" s="419" t="s">
        <v>63</v>
      </c>
      <c r="E53" s="419" t="s">
        <v>332</v>
      </c>
    </row>
    <row r="54" spans="1:5" ht="16.5" thickBot="1">
      <c r="A54" s="419" t="s">
        <v>16</v>
      </c>
      <c r="B54" s="419" t="s">
        <v>62</v>
      </c>
      <c r="C54" s="419" t="s">
        <v>67</v>
      </c>
      <c r="D54" s="419" t="s">
        <v>63</v>
      </c>
      <c r="E54" s="419" t="s">
        <v>332</v>
      </c>
    </row>
    <row r="55" spans="1:5" ht="15.75">
      <c r="A55" s="421"/>
      <c r="B55" s="421"/>
      <c r="C55" s="421"/>
      <c r="D55" s="421"/>
      <c r="E55" s="421"/>
    </row>
    <row r="56" spans="1:5" ht="15">
      <c r="A56" s="30"/>
      <c r="B56" s="30" t="s">
        <v>341</v>
      </c>
      <c r="C56" s="30"/>
      <c r="D56" s="30"/>
      <c r="E56" s="30"/>
    </row>
    <row r="57" spans="1:5" ht="15">
      <c r="A57" s="357" t="s">
        <v>342</v>
      </c>
      <c r="B57" s="357" t="s">
        <v>343</v>
      </c>
      <c r="C57" s="358">
        <v>958</v>
      </c>
      <c r="D57" s="357">
        <v>3</v>
      </c>
      <c r="E57" s="358">
        <v>2874</v>
      </c>
    </row>
    <row r="58" spans="1:5" ht="15">
      <c r="A58" s="357" t="s">
        <v>344</v>
      </c>
      <c r="B58" s="357" t="s">
        <v>68</v>
      </c>
      <c r="C58" s="358">
        <v>1813</v>
      </c>
      <c r="D58" s="357">
        <v>3</v>
      </c>
      <c r="E58" s="358">
        <v>5439</v>
      </c>
    </row>
    <row r="59" spans="1:5" ht="15">
      <c r="A59" s="357" t="s">
        <v>138</v>
      </c>
      <c r="B59" s="357" t="s">
        <v>69</v>
      </c>
      <c r="C59" s="358">
        <v>2182</v>
      </c>
      <c r="D59" s="357">
        <v>2</v>
      </c>
      <c r="E59" s="358">
        <v>4364</v>
      </c>
    </row>
    <row r="60" spans="1:5" ht="15">
      <c r="A60" s="30"/>
      <c r="B60" s="30"/>
      <c r="C60" s="420"/>
      <c r="D60" s="30" t="s">
        <v>332</v>
      </c>
      <c r="E60" s="420">
        <v>12677</v>
      </c>
    </row>
    <row r="61" spans="1:5" ht="15">
      <c r="A61" s="30"/>
      <c r="B61" s="30"/>
      <c r="C61" s="420"/>
      <c r="D61" s="30"/>
      <c r="E61" s="420" t="s">
        <v>16</v>
      </c>
    </row>
    <row r="62" spans="1:5" ht="15">
      <c r="A62" s="30"/>
      <c r="B62" s="30" t="s">
        <v>345</v>
      </c>
      <c r="C62" s="420"/>
      <c r="D62" s="30"/>
      <c r="E62" s="420"/>
    </row>
    <row r="63" spans="1:5" ht="15">
      <c r="A63" s="357" t="s">
        <v>346</v>
      </c>
      <c r="B63" s="357" t="s">
        <v>347</v>
      </c>
      <c r="C63" s="358">
        <v>568</v>
      </c>
      <c r="D63" s="357">
        <v>13</v>
      </c>
      <c r="E63" s="358">
        <v>7384</v>
      </c>
    </row>
    <row r="64" spans="1:5" ht="15">
      <c r="A64" s="357" t="s">
        <v>182</v>
      </c>
      <c r="B64" s="357" t="s">
        <v>183</v>
      </c>
      <c r="C64" s="358">
        <v>812</v>
      </c>
      <c r="D64" s="357">
        <v>3</v>
      </c>
      <c r="E64" s="358">
        <v>2436</v>
      </c>
    </row>
    <row r="65" spans="1:5" ht="15">
      <c r="A65" s="357" t="s">
        <v>184</v>
      </c>
      <c r="B65" s="357" t="s">
        <v>185</v>
      </c>
      <c r="C65" s="358">
        <v>668</v>
      </c>
      <c r="D65" s="357">
        <v>2</v>
      </c>
      <c r="E65" s="358">
        <v>1336</v>
      </c>
    </row>
    <row r="66" spans="1:5" ht="15">
      <c r="A66" s="357" t="s">
        <v>140</v>
      </c>
      <c r="B66" s="357" t="s">
        <v>186</v>
      </c>
      <c r="C66" s="358">
        <v>1375</v>
      </c>
      <c r="D66" s="357">
        <v>5</v>
      </c>
      <c r="E66" s="358">
        <v>6875</v>
      </c>
    </row>
    <row r="67" spans="1:5" ht="15">
      <c r="A67" s="357" t="s">
        <v>187</v>
      </c>
      <c r="B67" s="357" t="s">
        <v>188</v>
      </c>
      <c r="C67" s="358">
        <v>2469</v>
      </c>
      <c r="D67" s="357">
        <v>5</v>
      </c>
      <c r="E67" s="358">
        <v>12345</v>
      </c>
    </row>
    <row r="68" spans="1:5" ht="15">
      <c r="A68" s="357" t="s">
        <v>189</v>
      </c>
      <c r="B68" s="357" t="s">
        <v>190</v>
      </c>
      <c r="C68" s="358">
        <v>2399</v>
      </c>
      <c r="D68" s="357">
        <v>2</v>
      </c>
      <c r="E68" s="358">
        <v>4798</v>
      </c>
    </row>
    <row r="69" spans="1:5" ht="15">
      <c r="A69" s="357" t="s">
        <v>191</v>
      </c>
      <c r="B69" s="357" t="s">
        <v>30</v>
      </c>
      <c r="C69" s="358">
        <v>4217</v>
      </c>
      <c r="D69" s="357">
        <v>5</v>
      </c>
      <c r="E69" s="358">
        <v>21085</v>
      </c>
    </row>
    <row r="70" spans="1:5" ht="15">
      <c r="A70" s="357" t="s">
        <v>136</v>
      </c>
      <c r="B70" s="357" t="s">
        <v>137</v>
      </c>
      <c r="C70" s="358">
        <v>904</v>
      </c>
      <c r="D70" s="357">
        <v>10</v>
      </c>
      <c r="E70" s="358">
        <v>9040</v>
      </c>
    </row>
    <row r="71" spans="1:5" ht="15">
      <c r="A71" s="30"/>
      <c r="B71" s="30"/>
      <c r="C71" s="420"/>
      <c r="D71" s="30" t="s">
        <v>332</v>
      </c>
      <c r="E71" s="420">
        <v>65299</v>
      </c>
    </row>
    <row r="72" spans="1:5" ht="15">
      <c r="A72" s="30"/>
      <c r="B72" s="30"/>
      <c r="C72" s="420"/>
      <c r="D72" s="30"/>
      <c r="E72" s="420"/>
    </row>
    <row r="73" spans="1:5" ht="15">
      <c r="A73" s="30"/>
      <c r="B73" s="30" t="s">
        <v>339</v>
      </c>
      <c r="C73" s="420"/>
      <c r="D73" s="30"/>
      <c r="E73" s="420"/>
    </row>
    <row r="74" spans="1:5" ht="15">
      <c r="A74" s="357" t="s">
        <v>70</v>
      </c>
      <c r="B74" s="357" t="s">
        <v>71</v>
      </c>
      <c r="C74" s="358">
        <v>199</v>
      </c>
      <c r="D74" s="357">
        <v>11</v>
      </c>
      <c r="E74" s="358">
        <v>2189</v>
      </c>
    </row>
    <row r="75" spans="1:5" ht="15">
      <c r="A75" s="357" t="s">
        <v>72</v>
      </c>
      <c r="B75" s="357" t="s">
        <v>73</v>
      </c>
      <c r="C75" s="358">
        <v>157</v>
      </c>
      <c r="D75" s="357">
        <v>4</v>
      </c>
      <c r="E75" s="358">
        <v>628</v>
      </c>
    </row>
    <row r="76" spans="1:5" ht="15">
      <c r="A76" s="357" t="s">
        <v>74</v>
      </c>
      <c r="B76" s="357" t="s">
        <v>75</v>
      </c>
      <c r="C76" s="358">
        <v>234</v>
      </c>
      <c r="D76" s="357">
        <v>2</v>
      </c>
      <c r="E76" s="358">
        <v>468</v>
      </c>
    </row>
    <row r="77" spans="1:5" ht="15">
      <c r="A77" s="357" t="s">
        <v>76</v>
      </c>
      <c r="B77" s="357" t="s">
        <v>77</v>
      </c>
      <c r="C77" s="358">
        <v>128</v>
      </c>
      <c r="D77" s="357">
        <v>40</v>
      </c>
      <c r="E77" s="358">
        <v>5120</v>
      </c>
    </row>
    <row r="78" spans="1:5" ht="15">
      <c r="A78" s="357" t="s">
        <v>78</v>
      </c>
      <c r="B78" s="357" t="s">
        <v>79</v>
      </c>
      <c r="C78" s="358">
        <v>128</v>
      </c>
      <c r="D78" s="357">
        <v>10</v>
      </c>
      <c r="E78" s="358">
        <v>1280</v>
      </c>
    </row>
    <row r="79" spans="1:5" ht="15">
      <c r="A79" s="357" t="s">
        <v>16</v>
      </c>
      <c r="B79" s="357" t="s">
        <v>16</v>
      </c>
      <c r="C79" s="358">
        <v>0</v>
      </c>
      <c r="D79" s="357">
        <v>0</v>
      </c>
      <c r="E79" s="358">
        <v>0</v>
      </c>
    </row>
    <row r="80" spans="1:5" ht="15">
      <c r="A80" s="30"/>
      <c r="B80" s="30"/>
      <c r="C80" s="420"/>
      <c r="D80" s="30" t="s">
        <v>332</v>
      </c>
      <c r="E80" s="420">
        <v>9685</v>
      </c>
    </row>
    <row r="81" spans="1:5" ht="15">
      <c r="A81" s="30"/>
      <c r="B81" s="30" t="s">
        <v>80</v>
      </c>
      <c r="C81" s="420"/>
      <c r="D81" s="30"/>
      <c r="E81" s="420"/>
    </row>
    <row r="82" spans="1:5" ht="15">
      <c r="A82" s="357" t="s">
        <v>81</v>
      </c>
      <c r="B82" s="357" t="s">
        <v>82</v>
      </c>
      <c r="C82" s="358">
        <v>130</v>
      </c>
      <c r="D82" s="357">
        <v>11</v>
      </c>
      <c r="E82" s="358">
        <v>1430</v>
      </c>
    </row>
    <row r="83" spans="1:5" ht="15">
      <c r="A83" s="357" t="s">
        <v>83</v>
      </c>
      <c r="B83" s="357" t="s">
        <v>84</v>
      </c>
      <c r="C83" s="358">
        <v>104</v>
      </c>
      <c r="D83" s="357">
        <v>4</v>
      </c>
      <c r="E83" s="358">
        <v>416</v>
      </c>
    </row>
    <row r="84" spans="1:5" ht="15">
      <c r="A84" s="357" t="s">
        <v>85</v>
      </c>
      <c r="B84" s="357" t="s">
        <v>86</v>
      </c>
      <c r="C84" s="358">
        <v>116</v>
      </c>
      <c r="D84" s="357">
        <v>2</v>
      </c>
      <c r="E84" s="358">
        <v>232</v>
      </c>
    </row>
    <row r="85" spans="1:5" ht="15">
      <c r="A85" s="357" t="s">
        <v>87</v>
      </c>
      <c r="B85" s="357" t="s">
        <v>88</v>
      </c>
      <c r="C85" s="358">
        <v>123</v>
      </c>
      <c r="D85" s="357">
        <v>50</v>
      </c>
      <c r="E85" s="358">
        <v>6150</v>
      </c>
    </row>
    <row r="86" spans="1:5" ht="15">
      <c r="A86" s="357" t="s">
        <v>16</v>
      </c>
      <c r="B86" s="357" t="s">
        <v>16</v>
      </c>
      <c r="C86" s="358">
        <v>0</v>
      </c>
      <c r="D86" s="357">
        <v>0</v>
      </c>
      <c r="E86" s="358">
        <v>0</v>
      </c>
    </row>
    <row r="87" spans="1:5" ht="15">
      <c r="A87" s="30"/>
      <c r="B87" s="30"/>
      <c r="C87" s="420"/>
      <c r="D87" s="30" t="s">
        <v>332</v>
      </c>
      <c r="E87" s="420">
        <v>8228</v>
      </c>
    </row>
    <row r="88" spans="1:5" ht="15">
      <c r="A88" s="30"/>
      <c r="B88" s="30"/>
      <c r="C88" s="420"/>
      <c r="D88" s="30"/>
      <c r="E88" s="420"/>
    </row>
    <row r="89" spans="1:5" ht="15">
      <c r="A89" s="30"/>
      <c r="B89" s="30"/>
      <c r="C89" s="30" t="s">
        <v>332</v>
      </c>
      <c r="D89" s="30"/>
      <c r="E89" s="422">
        <f>SUM(E60+E71+E80+E87)</f>
        <v>95889</v>
      </c>
    </row>
    <row r="90" spans="1:5" ht="15">
      <c r="A90" s="30"/>
      <c r="B90" s="30"/>
      <c r="C90" s="30"/>
      <c r="D90" s="30"/>
      <c r="E90" s="30"/>
    </row>
    <row r="91" spans="1:5" ht="15.75" thickBot="1">
      <c r="A91" s="30"/>
      <c r="B91" s="30"/>
      <c r="C91" s="30"/>
      <c r="D91" s="30"/>
      <c r="E91" s="30"/>
    </row>
    <row r="92" spans="1:5" ht="15">
      <c r="A92" s="365"/>
      <c r="B92" s="351" t="s">
        <v>31</v>
      </c>
      <c r="C92" s="351"/>
      <c r="D92" s="351"/>
      <c r="E92" s="352"/>
    </row>
    <row r="93" spans="1:5" ht="15">
      <c r="A93" s="356" t="s">
        <v>32</v>
      </c>
      <c r="B93" s="357" t="s">
        <v>33</v>
      </c>
      <c r="C93" s="358">
        <v>3599</v>
      </c>
      <c r="D93" s="357">
        <v>1</v>
      </c>
      <c r="E93" s="359">
        <f>SUM($C93*$D93)</f>
        <v>3599</v>
      </c>
    </row>
    <row r="94" spans="1:5" ht="15">
      <c r="A94" s="356" t="s">
        <v>34</v>
      </c>
      <c r="B94" s="357" t="s">
        <v>35</v>
      </c>
      <c r="C94" s="358">
        <v>9</v>
      </c>
      <c r="D94" s="357">
        <v>1</v>
      </c>
      <c r="E94" s="359">
        <f>SUM($C94*$D94)</f>
        <v>9</v>
      </c>
    </row>
    <row r="95" spans="1:5" ht="15">
      <c r="A95" s="356" t="s">
        <v>36</v>
      </c>
      <c r="B95" s="357" t="s">
        <v>37</v>
      </c>
      <c r="C95" s="358">
        <v>159</v>
      </c>
      <c r="D95" s="357">
        <v>1</v>
      </c>
      <c r="E95" s="359">
        <f>SUM($C95*$D95)</f>
        <v>159</v>
      </c>
    </row>
    <row r="96" spans="1:5" ht="15">
      <c r="A96" s="366"/>
      <c r="B96" s="354"/>
      <c r="C96" s="367"/>
      <c r="D96" s="354" t="s">
        <v>332</v>
      </c>
      <c r="E96" s="368">
        <f>SUM(E93+E94+E95)</f>
        <v>3767</v>
      </c>
    </row>
    <row r="97" spans="1:5" ht="15">
      <c r="A97" s="366"/>
      <c r="B97" s="354"/>
      <c r="C97" s="367"/>
      <c r="D97" s="354"/>
      <c r="E97" s="368" t="s">
        <v>16</v>
      </c>
    </row>
    <row r="98" spans="1:5" ht="15">
      <c r="A98" s="366"/>
      <c r="B98" s="354" t="s">
        <v>89</v>
      </c>
      <c r="C98" s="367"/>
      <c r="D98" s="354"/>
      <c r="E98" s="368"/>
    </row>
    <row r="99" spans="1:5" ht="15">
      <c r="A99" s="356" t="s">
        <v>40</v>
      </c>
      <c r="B99" s="357" t="s">
        <v>38</v>
      </c>
      <c r="C99" s="358">
        <v>1999</v>
      </c>
      <c r="D99" s="357">
        <v>1</v>
      </c>
      <c r="E99" s="359">
        <f>SUM($C99*$D99)</f>
        <v>1999</v>
      </c>
    </row>
    <row r="100" spans="1:5" ht="15">
      <c r="A100" s="356" t="s">
        <v>39</v>
      </c>
      <c r="B100" s="357" t="s">
        <v>211</v>
      </c>
      <c r="C100" s="358">
        <v>199</v>
      </c>
      <c r="D100" s="357">
        <v>1</v>
      </c>
      <c r="E100" s="359">
        <f>SUM($C100*$D100)</f>
        <v>199</v>
      </c>
    </row>
    <row r="101" spans="1:5" ht="15">
      <c r="A101" s="366"/>
      <c r="B101" s="354"/>
      <c r="C101" s="367"/>
      <c r="D101" s="354"/>
      <c r="E101" s="368">
        <f>SUM(E99:E100)</f>
        <v>2198</v>
      </c>
    </row>
    <row r="102" spans="1:5" ht="15">
      <c r="A102" s="366"/>
      <c r="B102" s="354"/>
      <c r="C102" s="367"/>
      <c r="D102" s="354"/>
      <c r="E102" s="368"/>
    </row>
    <row r="103" spans="1:5" ht="15">
      <c r="A103" s="366"/>
      <c r="B103" s="354" t="s">
        <v>212</v>
      </c>
      <c r="C103" s="367"/>
      <c r="D103" s="354"/>
      <c r="E103" s="368"/>
    </row>
    <row r="104" spans="1:5" ht="15">
      <c r="A104" s="356" t="s">
        <v>213</v>
      </c>
      <c r="B104" s="357" t="s">
        <v>214</v>
      </c>
      <c r="C104" s="358">
        <v>2299</v>
      </c>
      <c r="D104" s="357">
        <v>1</v>
      </c>
      <c r="E104" s="359">
        <f aca="true" t="shared" si="0" ref="E104:E112">SUM($C104*$D104)</f>
        <v>2299</v>
      </c>
    </row>
    <row r="105" spans="1:5" ht="15">
      <c r="A105" s="356" t="s">
        <v>215</v>
      </c>
      <c r="B105" s="357" t="s">
        <v>216</v>
      </c>
      <c r="C105" s="358">
        <v>1599</v>
      </c>
      <c r="D105" s="357">
        <v>1</v>
      </c>
      <c r="E105" s="359">
        <f t="shared" si="0"/>
        <v>1599</v>
      </c>
    </row>
    <row r="106" spans="1:5" ht="15">
      <c r="A106" s="356" t="s">
        <v>375</v>
      </c>
      <c r="B106" s="357" t="s">
        <v>376</v>
      </c>
      <c r="C106" s="358">
        <v>1400</v>
      </c>
      <c r="D106" s="357">
        <v>1</v>
      </c>
      <c r="E106" s="359">
        <f t="shared" si="0"/>
        <v>1400</v>
      </c>
    </row>
    <row r="107" spans="1:5" ht="15">
      <c r="A107" s="356" t="s">
        <v>377</v>
      </c>
      <c r="B107" s="357" t="s">
        <v>378</v>
      </c>
      <c r="C107" s="358">
        <v>129</v>
      </c>
      <c r="D107" s="357">
        <v>3</v>
      </c>
      <c r="E107" s="359">
        <f t="shared" si="0"/>
        <v>387</v>
      </c>
    </row>
    <row r="108" spans="1:5" ht="15">
      <c r="A108" s="356" t="s">
        <v>379</v>
      </c>
      <c r="B108" s="357" t="s">
        <v>380</v>
      </c>
      <c r="C108" s="358">
        <v>89</v>
      </c>
      <c r="D108" s="357">
        <v>3</v>
      </c>
      <c r="E108" s="359">
        <f t="shared" si="0"/>
        <v>267</v>
      </c>
    </row>
    <row r="109" spans="1:5" ht="15">
      <c r="A109" s="356" t="s">
        <v>224</v>
      </c>
      <c r="B109" s="357" t="s">
        <v>225</v>
      </c>
      <c r="C109" s="358">
        <v>159</v>
      </c>
      <c r="D109" s="357">
        <v>6</v>
      </c>
      <c r="E109" s="359">
        <f t="shared" si="0"/>
        <v>954</v>
      </c>
    </row>
    <row r="110" spans="1:5" ht="15">
      <c r="A110" s="356" t="s">
        <v>381</v>
      </c>
      <c r="B110" s="357" t="s">
        <v>382</v>
      </c>
      <c r="C110" s="358">
        <v>459</v>
      </c>
      <c r="D110" s="357">
        <v>3</v>
      </c>
      <c r="E110" s="359">
        <f t="shared" si="0"/>
        <v>1377</v>
      </c>
    </row>
    <row r="111" spans="1:5" ht="15">
      <c r="A111" s="356" t="s">
        <v>482</v>
      </c>
      <c r="B111" s="357" t="s">
        <v>481</v>
      </c>
      <c r="C111" s="358">
        <v>677</v>
      </c>
      <c r="D111" s="357">
        <v>3</v>
      </c>
      <c r="E111" s="359">
        <f>SUM($C111*$D111)</f>
        <v>2031</v>
      </c>
    </row>
    <row r="112" spans="1:5" ht="15">
      <c r="A112" s="356" t="s">
        <v>237</v>
      </c>
      <c r="B112" s="357" t="s">
        <v>233</v>
      </c>
      <c r="C112" s="358">
        <v>259</v>
      </c>
      <c r="D112" s="357">
        <v>3</v>
      </c>
      <c r="E112" s="359">
        <f t="shared" si="0"/>
        <v>777</v>
      </c>
    </row>
    <row r="113" spans="1:5" ht="15">
      <c r="A113" s="356" t="s">
        <v>483</v>
      </c>
      <c r="B113" s="357" t="s">
        <v>484</v>
      </c>
      <c r="C113" s="358">
        <v>86</v>
      </c>
      <c r="D113" s="357">
        <v>3</v>
      </c>
      <c r="E113" s="359">
        <f>SUM($C113*$D113)</f>
        <v>258</v>
      </c>
    </row>
    <row r="114" spans="1:5" ht="15">
      <c r="A114" s="356" t="s">
        <v>485</v>
      </c>
      <c r="B114" s="357" t="s">
        <v>486</v>
      </c>
      <c r="C114" s="358">
        <v>115</v>
      </c>
      <c r="D114" s="357">
        <v>3</v>
      </c>
      <c r="E114" s="359">
        <f>SUM($C114*$D114)</f>
        <v>345</v>
      </c>
    </row>
    <row r="115" spans="1:5" ht="15">
      <c r="A115" s="366"/>
      <c r="B115" s="354"/>
      <c r="C115" s="367"/>
      <c r="D115" s="354"/>
      <c r="E115" s="368">
        <f>SUM(E104:E114)</f>
        <v>11694</v>
      </c>
    </row>
    <row r="116" spans="1:5" ht="15">
      <c r="A116" s="366"/>
      <c r="B116" s="354"/>
      <c r="C116" s="367"/>
      <c r="D116" s="354"/>
      <c r="E116" s="355"/>
    </row>
    <row r="117" spans="1:5" ht="15">
      <c r="A117" s="366"/>
      <c r="B117" s="354"/>
      <c r="C117" s="354" t="s">
        <v>234</v>
      </c>
      <c r="D117" s="354"/>
      <c r="E117" s="368">
        <f>SUM(E96+E101+E115)</f>
        <v>17659</v>
      </c>
    </row>
    <row r="118" spans="1:5" ht="15">
      <c r="A118" s="366"/>
      <c r="B118" s="354"/>
      <c r="C118" s="354"/>
      <c r="D118" s="354"/>
      <c r="E118" s="368"/>
    </row>
    <row r="119" spans="1:5" ht="15">
      <c r="A119" s="366"/>
      <c r="B119" s="354"/>
      <c r="C119" s="354" t="s">
        <v>235</v>
      </c>
      <c r="D119" s="354"/>
      <c r="E119" s="368">
        <f>3*E117</f>
        <v>52977</v>
      </c>
    </row>
    <row r="120" spans="1:5" ht="15">
      <c r="A120" s="366"/>
      <c r="B120" s="354"/>
      <c r="C120" s="354"/>
      <c r="D120" s="354"/>
      <c r="E120" s="368"/>
    </row>
    <row r="121" spans="1:5" ht="15">
      <c r="A121" s="366"/>
      <c r="B121" s="354"/>
      <c r="C121" s="367"/>
      <c r="D121" s="354"/>
      <c r="E121" s="355"/>
    </row>
    <row r="122" spans="1:5" ht="15">
      <c r="A122" s="366"/>
      <c r="B122" s="354" t="s">
        <v>337</v>
      </c>
      <c r="C122" s="367"/>
      <c r="D122" s="354"/>
      <c r="E122" s="355"/>
    </row>
    <row r="123" spans="1:5" ht="15">
      <c r="A123" s="356" t="s">
        <v>236</v>
      </c>
      <c r="B123" s="357" t="s">
        <v>90</v>
      </c>
      <c r="C123" s="358">
        <v>120.99</v>
      </c>
      <c r="D123" s="357">
        <v>1</v>
      </c>
      <c r="E123" s="359">
        <f>SUM($C123*$D123)</f>
        <v>120.99</v>
      </c>
    </row>
    <row r="124" spans="1:5" ht="15">
      <c r="A124" s="356" t="s">
        <v>243</v>
      </c>
      <c r="B124" s="357" t="s">
        <v>487</v>
      </c>
      <c r="C124" s="358">
        <v>119.99</v>
      </c>
      <c r="D124" s="357">
        <v>1</v>
      </c>
      <c r="E124" s="359">
        <f>SUM($C124*$D124)</f>
        <v>119.99</v>
      </c>
    </row>
    <row r="125" spans="1:5" ht="15">
      <c r="A125" s="356"/>
      <c r="B125" s="357" t="s">
        <v>488</v>
      </c>
      <c r="C125" s="358">
        <v>500</v>
      </c>
      <c r="D125" s="357">
        <v>1</v>
      </c>
      <c r="E125" s="359">
        <f>SUM($C125*$D125)</f>
        <v>500</v>
      </c>
    </row>
    <row r="126" spans="1:5" ht="15">
      <c r="A126" s="366"/>
      <c r="B126" s="354"/>
      <c r="C126" s="367"/>
      <c r="D126" s="354"/>
      <c r="E126" s="368">
        <f>SUM(E123:E125)</f>
        <v>740.98</v>
      </c>
    </row>
    <row r="127" spans="1:5" ht="15">
      <c r="A127" s="366"/>
      <c r="B127" s="354"/>
      <c r="C127" s="367"/>
      <c r="D127" s="354"/>
      <c r="E127" s="355"/>
    </row>
    <row r="128" spans="1:5" ht="15">
      <c r="A128" s="366"/>
      <c r="B128" s="354" t="s">
        <v>489</v>
      </c>
      <c r="C128" s="367"/>
      <c r="D128" s="354"/>
      <c r="E128" s="355"/>
    </row>
    <row r="129" spans="1:5" ht="15">
      <c r="A129" s="356"/>
      <c r="B129" s="357" t="s">
        <v>490</v>
      </c>
      <c r="C129" s="358">
        <v>2200</v>
      </c>
      <c r="D129" s="357">
        <v>1</v>
      </c>
      <c r="E129" s="359">
        <f>SUM($C129*$D129)</f>
        <v>2200</v>
      </c>
    </row>
    <row r="130" spans="1:5" ht="15">
      <c r="A130" s="366"/>
      <c r="B130" s="354"/>
      <c r="C130" s="367"/>
      <c r="D130" s="354"/>
      <c r="E130" s="368">
        <v>2200</v>
      </c>
    </row>
    <row r="131" spans="1:5" ht="15">
      <c r="A131" s="366"/>
      <c r="B131" s="354"/>
      <c r="C131" s="367"/>
      <c r="D131" s="354"/>
      <c r="E131" s="355"/>
    </row>
    <row r="132" spans="1:5" ht="15.75" thickBot="1">
      <c r="A132" s="360"/>
      <c r="B132" s="362" t="s">
        <v>319</v>
      </c>
      <c r="C132" s="369" t="s">
        <v>320</v>
      </c>
      <c r="D132" s="362"/>
      <c r="E132" s="363">
        <f>SUM(E119+E126+E130)</f>
        <v>55917.98</v>
      </c>
    </row>
    <row r="133" spans="1:5" ht="15">
      <c r="A133" s="30"/>
      <c r="B133" s="30"/>
      <c r="C133" s="30"/>
      <c r="D133" s="30"/>
      <c r="E133" s="30"/>
    </row>
    <row r="134" spans="2:3" ht="12.75">
      <c r="B134"/>
      <c r="C134"/>
    </row>
    <row r="135" spans="2:3" ht="13.5" thickBot="1">
      <c r="B135"/>
      <c r="C135"/>
    </row>
    <row r="136" spans="1:5" ht="15">
      <c r="A136" s="365"/>
      <c r="B136" s="351" t="s">
        <v>31</v>
      </c>
      <c r="C136" s="351"/>
      <c r="D136" s="351"/>
      <c r="E136" s="352"/>
    </row>
    <row r="137" spans="1:5" ht="15">
      <c r="A137" s="356" t="s">
        <v>321</v>
      </c>
      <c r="B137" s="357" t="s">
        <v>322</v>
      </c>
      <c r="C137" s="358">
        <v>2099</v>
      </c>
      <c r="D137" s="357">
        <v>1</v>
      </c>
      <c r="E137" s="359">
        <f>SUM($C137*$D137)</f>
        <v>2099</v>
      </c>
    </row>
    <row r="138" spans="1:5" ht="15">
      <c r="A138" s="356" t="s">
        <v>34</v>
      </c>
      <c r="B138" s="357" t="s">
        <v>35</v>
      </c>
      <c r="C138" s="358">
        <v>9</v>
      </c>
      <c r="D138" s="357">
        <v>1</v>
      </c>
      <c r="E138" s="359">
        <f>SUM($C138*$D138)</f>
        <v>9</v>
      </c>
    </row>
    <row r="139" spans="1:5" ht="15">
      <c r="A139" s="356" t="s">
        <v>323</v>
      </c>
      <c r="B139" s="357" t="s">
        <v>37</v>
      </c>
      <c r="C139" s="358">
        <v>159</v>
      </c>
      <c r="D139" s="357">
        <v>1</v>
      </c>
      <c r="E139" s="359">
        <f>SUM($C139*$D139)</f>
        <v>159</v>
      </c>
    </row>
    <row r="140" spans="1:5" ht="15">
      <c r="A140" s="366"/>
      <c r="B140" s="354"/>
      <c r="C140" s="367"/>
      <c r="D140" s="354" t="s">
        <v>332</v>
      </c>
      <c r="E140" s="368">
        <f>SUM(E137+E138+E139)</f>
        <v>2267</v>
      </c>
    </row>
    <row r="141" spans="1:5" ht="15">
      <c r="A141" s="366"/>
      <c r="B141" s="354"/>
      <c r="C141" s="367"/>
      <c r="D141" s="354"/>
      <c r="E141" s="368" t="s">
        <v>16</v>
      </c>
    </row>
    <row r="142" spans="1:5" ht="15">
      <c r="A142" s="366"/>
      <c r="B142" s="354" t="s">
        <v>89</v>
      </c>
      <c r="C142" s="367"/>
      <c r="D142" s="354"/>
      <c r="E142" s="368"/>
    </row>
    <row r="143" spans="1:5" ht="15">
      <c r="A143" s="356" t="s">
        <v>40</v>
      </c>
      <c r="B143" s="357" t="s">
        <v>38</v>
      </c>
      <c r="C143" s="358">
        <v>1999</v>
      </c>
      <c r="D143" s="357">
        <v>1</v>
      </c>
      <c r="E143" s="359">
        <f>SUM($C143*$D143)</f>
        <v>1999</v>
      </c>
    </row>
    <row r="144" spans="1:5" ht="15">
      <c r="A144" s="356" t="s">
        <v>39</v>
      </c>
      <c r="B144" s="357" t="s">
        <v>211</v>
      </c>
      <c r="C144" s="358">
        <v>199</v>
      </c>
      <c r="D144" s="357">
        <v>1</v>
      </c>
      <c r="E144" s="359">
        <f>SUM($C144*$D144)</f>
        <v>199</v>
      </c>
    </row>
    <row r="145" spans="1:5" ht="15">
      <c r="A145" s="366"/>
      <c r="B145" s="354"/>
      <c r="C145" s="367"/>
      <c r="D145" s="354"/>
      <c r="E145" s="368">
        <f>SUM(E143:E144)</f>
        <v>2198</v>
      </c>
    </row>
    <row r="146" spans="1:5" ht="15">
      <c r="A146" s="366"/>
      <c r="B146" s="354"/>
      <c r="C146" s="367"/>
      <c r="D146" s="354"/>
      <c r="E146" s="368"/>
    </row>
    <row r="147" spans="1:5" ht="15">
      <c r="A147" s="366"/>
      <c r="B147" s="354" t="s">
        <v>212</v>
      </c>
      <c r="C147" s="367"/>
      <c r="D147" s="354"/>
      <c r="E147" s="368"/>
    </row>
    <row r="148" spans="1:5" ht="15">
      <c r="A148" s="356" t="s">
        <v>324</v>
      </c>
      <c r="B148" s="357" t="s">
        <v>325</v>
      </c>
      <c r="C148" s="358">
        <v>1399</v>
      </c>
      <c r="D148" s="357">
        <v>5</v>
      </c>
      <c r="E148" s="359">
        <f aca="true" t="shared" si="1" ref="E148:E154">SUM($C148*$D148)</f>
        <v>6995</v>
      </c>
    </row>
    <row r="149" spans="1:5" ht="15">
      <c r="A149" s="356" t="s">
        <v>377</v>
      </c>
      <c r="B149" s="357" t="s">
        <v>378</v>
      </c>
      <c r="C149" s="358">
        <v>129</v>
      </c>
      <c r="D149" s="357">
        <v>5</v>
      </c>
      <c r="E149" s="359">
        <f t="shared" si="1"/>
        <v>645</v>
      </c>
    </row>
    <row r="150" spans="1:5" ht="15">
      <c r="A150" s="356" t="s">
        <v>379</v>
      </c>
      <c r="B150" s="357" t="s">
        <v>380</v>
      </c>
      <c r="C150" s="358">
        <v>89</v>
      </c>
      <c r="D150" s="357">
        <v>5</v>
      </c>
      <c r="E150" s="359">
        <f t="shared" si="1"/>
        <v>445</v>
      </c>
    </row>
    <row r="151" spans="1:5" ht="15">
      <c r="A151" s="356" t="s">
        <v>326</v>
      </c>
      <c r="B151" s="357" t="s">
        <v>327</v>
      </c>
      <c r="C151" s="358">
        <v>529</v>
      </c>
      <c r="D151" s="357">
        <v>1</v>
      </c>
      <c r="E151" s="359">
        <f t="shared" si="1"/>
        <v>529</v>
      </c>
    </row>
    <row r="152" spans="1:5" ht="15">
      <c r="A152" s="356" t="s">
        <v>328</v>
      </c>
      <c r="B152" s="357" t="s">
        <v>105</v>
      </c>
      <c r="C152" s="358">
        <v>29</v>
      </c>
      <c r="D152" s="357">
        <v>1</v>
      </c>
      <c r="E152" s="359">
        <f t="shared" si="1"/>
        <v>29</v>
      </c>
    </row>
    <row r="153" spans="1:5" ht="15">
      <c r="A153" s="356" t="s">
        <v>106</v>
      </c>
      <c r="B153" s="357" t="s">
        <v>107</v>
      </c>
      <c r="C153" s="358">
        <v>169</v>
      </c>
      <c r="D153" s="357">
        <v>1</v>
      </c>
      <c r="E153" s="359">
        <f t="shared" si="1"/>
        <v>169</v>
      </c>
    </row>
    <row r="154" spans="1:5" ht="15">
      <c r="A154" s="356" t="s">
        <v>16</v>
      </c>
      <c r="B154" s="357" t="s">
        <v>108</v>
      </c>
      <c r="C154" s="358">
        <v>1000</v>
      </c>
      <c r="D154" s="357">
        <v>1</v>
      </c>
      <c r="E154" s="359">
        <f t="shared" si="1"/>
        <v>1000</v>
      </c>
    </row>
    <row r="155" spans="1:5" ht="15">
      <c r="A155" s="366"/>
      <c r="B155" s="354"/>
      <c r="C155" s="367"/>
      <c r="D155" s="354"/>
      <c r="E155" s="368">
        <f>SUM(E148:E154)</f>
        <v>9812</v>
      </c>
    </row>
    <row r="156" spans="1:5" ht="15">
      <c r="A156" s="366"/>
      <c r="B156" s="354"/>
      <c r="C156" s="367"/>
      <c r="D156" s="354"/>
      <c r="E156" s="355"/>
    </row>
    <row r="157" spans="1:5" ht="15.75" thickBot="1">
      <c r="A157" s="360"/>
      <c r="B157" s="362" t="s">
        <v>311</v>
      </c>
      <c r="C157" s="362" t="s">
        <v>399</v>
      </c>
      <c r="D157" s="362"/>
      <c r="E157" s="363">
        <f>SUM(E140+E145+E155)</f>
        <v>14277</v>
      </c>
    </row>
    <row r="158" spans="2:3" ht="12.75">
      <c r="B158"/>
      <c r="C158"/>
    </row>
    <row r="159" spans="2:3" ht="15" customHeight="1">
      <c r="B159"/>
      <c r="C159"/>
    </row>
    <row r="160" spans="2:3" ht="15" customHeight="1" thickBot="1">
      <c r="B160"/>
      <c r="C160"/>
    </row>
    <row r="161" spans="1:5" ht="15">
      <c r="A161" s="365"/>
      <c r="B161" s="351" t="s">
        <v>109</v>
      </c>
      <c r="C161" s="351"/>
      <c r="D161" s="351"/>
      <c r="E161" s="352"/>
    </row>
    <row r="162" spans="1:5" ht="15">
      <c r="A162" s="356" t="s">
        <v>16</v>
      </c>
      <c r="B162" s="357" t="s">
        <v>110</v>
      </c>
      <c r="C162" s="358">
        <v>14000</v>
      </c>
      <c r="D162" s="357">
        <v>3</v>
      </c>
      <c r="E162" s="359">
        <f>SUM($C162*$D162)</f>
        <v>42000</v>
      </c>
    </row>
    <row r="163" spans="1:5" ht="15">
      <c r="A163" s="356" t="s">
        <v>16</v>
      </c>
      <c r="B163" s="357" t="s">
        <v>111</v>
      </c>
      <c r="C163" s="358">
        <v>350</v>
      </c>
      <c r="D163" s="357">
        <v>4</v>
      </c>
      <c r="E163" s="359">
        <f>SUM($C163*$D163)</f>
        <v>1400</v>
      </c>
    </row>
    <row r="164" spans="1:5" ht="15">
      <c r="A164" s="356" t="s">
        <v>16</v>
      </c>
      <c r="B164" s="357" t="s">
        <v>112</v>
      </c>
      <c r="C164" s="358">
        <v>350</v>
      </c>
      <c r="D164" s="357">
        <v>4</v>
      </c>
      <c r="E164" s="359">
        <f>SUM($C164*$D164)</f>
        <v>1400</v>
      </c>
    </row>
    <row r="165" spans="1:5" ht="15">
      <c r="A165" s="356" t="s">
        <v>16</v>
      </c>
      <c r="B165" s="357" t="s">
        <v>113</v>
      </c>
      <c r="C165" s="358">
        <v>60</v>
      </c>
      <c r="D165" s="357">
        <v>24</v>
      </c>
      <c r="E165" s="359">
        <f>SUM($C165*$D165)</f>
        <v>1440</v>
      </c>
    </row>
    <row r="166" spans="1:5" ht="15">
      <c r="A166" s="356"/>
      <c r="B166" s="357" t="s">
        <v>114</v>
      </c>
      <c r="C166" s="358">
        <v>1200</v>
      </c>
      <c r="D166" s="357">
        <v>4</v>
      </c>
      <c r="E166" s="359">
        <f>SUM($C166*$D166)</f>
        <v>4800</v>
      </c>
    </row>
    <row r="167" spans="1:5" ht="15.75" thickBot="1">
      <c r="A167" s="360"/>
      <c r="B167" s="362" t="s">
        <v>115</v>
      </c>
      <c r="C167" s="369"/>
      <c r="D167" s="362" t="s">
        <v>332</v>
      </c>
      <c r="E167" s="363">
        <f>SUM(E162:E166)</f>
        <v>51040</v>
      </c>
    </row>
    <row r="168" spans="2:3" ht="12.75">
      <c r="B168"/>
      <c r="C168"/>
    </row>
    <row r="169" spans="2:3" ht="12.75">
      <c r="B169"/>
      <c r="C169"/>
    </row>
    <row r="170" spans="2:3" ht="13.5" thickBot="1">
      <c r="B170"/>
      <c r="C170"/>
    </row>
    <row r="171" spans="1:5" ht="15">
      <c r="A171" s="365"/>
      <c r="B171" s="351"/>
      <c r="C171" s="351"/>
      <c r="D171" s="351"/>
      <c r="E171" s="352"/>
    </row>
    <row r="172" spans="1:5" ht="15">
      <c r="A172" s="356" t="s">
        <v>116</v>
      </c>
      <c r="B172" s="357" t="s">
        <v>117</v>
      </c>
      <c r="C172" s="358">
        <v>647</v>
      </c>
      <c r="D172" s="357">
        <v>1</v>
      </c>
      <c r="E172" s="359">
        <f>SUM($C172*$D172)</f>
        <v>647</v>
      </c>
    </row>
    <row r="173" spans="1:5" ht="15">
      <c r="A173" s="356" t="s">
        <v>118</v>
      </c>
      <c r="B173" s="357" t="s">
        <v>119</v>
      </c>
      <c r="C173" s="358">
        <v>1176</v>
      </c>
      <c r="D173" s="357">
        <v>1</v>
      </c>
      <c r="E173" s="359">
        <f>SUM($C173*$D173)</f>
        <v>1176</v>
      </c>
    </row>
    <row r="174" spans="1:5" ht="15">
      <c r="A174" s="356">
        <v>231</v>
      </c>
      <c r="B174" s="357" t="s">
        <v>120</v>
      </c>
      <c r="C174" s="358">
        <v>583</v>
      </c>
      <c r="D174" s="357">
        <v>7</v>
      </c>
      <c r="E174" s="359">
        <f>SUM($C174*$D174)</f>
        <v>4081</v>
      </c>
    </row>
    <row r="175" spans="1:5" ht="15">
      <c r="A175" s="356" t="s">
        <v>121</v>
      </c>
      <c r="B175" s="357" t="s">
        <v>122</v>
      </c>
      <c r="C175" s="358">
        <v>21</v>
      </c>
      <c r="D175" s="357">
        <v>5</v>
      </c>
      <c r="E175" s="359">
        <f>SUM($C175*$D175)</f>
        <v>105</v>
      </c>
    </row>
    <row r="176" spans="1:5" ht="15">
      <c r="A176" s="356" t="s">
        <v>124</v>
      </c>
      <c r="B176" s="357" t="s">
        <v>123</v>
      </c>
      <c r="C176" s="358">
        <v>254</v>
      </c>
      <c r="D176" s="357">
        <v>7</v>
      </c>
      <c r="E176" s="359">
        <f>SUM($C176*$D176)</f>
        <v>1778</v>
      </c>
    </row>
    <row r="177" spans="1:5" ht="15">
      <c r="A177" s="366"/>
      <c r="B177" s="354"/>
      <c r="C177" s="367"/>
      <c r="D177" s="354"/>
      <c r="E177" s="368"/>
    </row>
    <row r="178" spans="1:5" ht="15.75" thickBot="1">
      <c r="A178" s="360"/>
      <c r="B178" s="362" t="s">
        <v>275</v>
      </c>
      <c r="C178" s="369"/>
      <c r="D178" s="362" t="s">
        <v>332</v>
      </c>
      <c r="E178" s="363">
        <f>SUM(E172+E173+E174+E175+E176)</f>
        <v>7787</v>
      </c>
    </row>
    <row r="179" spans="2:3" ht="12.75">
      <c r="B179"/>
      <c r="C179"/>
    </row>
    <row r="180" spans="2:3" ht="12.75">
      <c r="B180"/>
      <c r="C180"/>
    </row>
    <row r="181" spans="2:3" ht="13.5" thickBot="1">
      <c r="B181"/>
      <c r="C181"/>
    </row>
    <row r="182" spans="1:5" ht="15">
      <c r="A182" s="365"/>
      <c r="B182" s="351"/>
      <c r="C182" s="351"/>
      <c r="D182" s="351"/>
      <c r="E182" s="352"/>
    </row>
    <row r="183" spans="1:5" ht="15">
      <c r="A183" s="356" t="s">
        <v>276</v>
      </c>
      <c r="B183" s="357" t="s">
        <v>277</v>
      </c>
      <c r="C183" s="358">
        <v>150</v>
      </c>
      <c r="D183" s="357">
        <v>12</v>
      </c>
      <c r="E183" s="359">
        <f aca="true" t="shared" si="2" ref="E183:E192">SUM($C183*$D183)</f>
        <v>1800</v>
      </c>
    </row>
    <row r="184" spans="1:5" ht="15">
      <c r="A184" s="356" t="s">
        <v>278</v>
      </c>
      <c r="B184" s="357" t="s">
        <v>279</v>
      </c>
      <c r="C184" s="358">
        <v>60</v>
      </c>
      <c r="D184" s="357">
        <v>2</v>
      </c>
      <c r="E184" s="359">
        <f t="shared" si="2"/>
        <v>120</v>
      </c>
    </row>
    <row r="185" spans="1:5" ht="15">
      <c r="A185" s="356" t="s">
        <v>280</v>
      </c>
      <c r="B185" s="357" t="s">
        <v>206</v>
      </c>
      <c r="C185" s="358">
        <v>2.79</v>
      </c>
      <c r="D185" s="357">
        <v>60</v>
      </c>
      <c r="E185" s="359">
        <f t="shared" si="2"/>
        <v>167.4</v>
      </c>
    </row>
    <row r="186" spans="1:5" ht="15">
      <c r="A186" s="356" t="s">
        <v>207</v>
      </c>
      <c r="B186" s="357" t="s">
        <v>208</v>
      </c>
      <c r="C186" s="358">
        <v>35.47</v>
      </c>
      <c r="D186" s="357">
        <v>2</v>
      </c>
      <c r="E186" s="359">
        <f t="shared" si="2"/>
        <v>70.94</v>
      </c>
    </row>
    <row r="187" spans="1:5" ht="15">
      <c r="A187" s="356" t="s">
        <v>209</v>
      </c>
      <c r="B187" s="357" t="s">
        <v>210</v>
      </c>
      <c r="C187" s="358">
        <v>10.7</v>
      </c>
      <c r="D187" s="357">
        <v>2</v>
      </c>
      <c r="E187" s="359">
        <f t="shared" si="2"/>
        <v>21.4</v>
      </c>
    </row>
    <row r="188" spans="1:5" ht="15">
      <c r="A188" s="356" t="s">
        <v>370</v>
      </c>
      <c r="B188" s="357" t="s">
        <v>371</v>
      </c>
      <c r="C188" s="358">
        <v>7.66</v>
      </c>
      <c r="D188" s="357">
        <v>2</v>
      </c>
      <c r="E188" s="359">
        <f t="shared" si="2"/>
        <v>15.32</v>
      </c>
    </row>
    <row r="189" spans="1:5" ht="15">
      <c r="A189" s="356" t="s">
        <v>372</v>
      </c>
      <c r="B189" s="357" t="s">
        <v>373</v>
      </c>
      <c r="C189" s="358">
        <v>2.88</v>
      </c>
      <c r="D189" s="357">
        <v>4</v>
      </c>
      <c r="E189" s="359">
        <f t="shared" si="2"/>
        <v>11.52</v>
      </c>
    </row>
    <row r="190" spans="1:5" ht="15">
      <c r="A190" s="356" t="s">
        <v>374</v>
      </c>
      <c r="B190" s="357" t="s">
        <v>288</v>
      </c>
      <c r="C190" s="358">
        <v>2.2</v>
      </c>
      <c r="D190" s="357">
        <v>4</v>
      </c>
      <c r="E190" s="359">
        <f t="shared" si="2"/>
        <v>8.8</v>
      </c>
    </row>
    <row r="191" spans="1:5" ht="15">
      <c r="A191" s="356"/>
      <c r="B191" s="357" t="s">
        <v>289</v>
      </c>
      <c r="C191" s="358">
        <v>0.2</v>
      </c>
      <c r="D191" s="357">
        <v>1000</v>
      </c>
      <c r="E191" s="359">
        <f t="shared" si="2"/>
        <v>200</v>
      </c>
    </row>
    <row r="192" spans="1:5" ht="15">
      <c r="A192" s="356"/>
      <c r="B192" s="357" t="s">
        <v>290</v>
      </c>
      <c r="C192" s="358">
        <v>500</v>
      </c>
      <c r="D192" s="357">
        <v>4</v>
      </c>
      <c r="E192" s="359">
        <f t="shared" si="2"/>
        <v>2000</v>
      </c>
    </row>
    <row r="193" spans="1:5" ht="15.75" thickBot="1">
      <c r="A193" s="360"/>
      <c r="B193" s="362" t="s">
        <v>291</v>
      </c>
      <c r="C193" s="369"/>
      <c r="D193" s="362" t="s">
        <v>332</v>
      </c>
      <c r="E193" s="363">
        <f>SUM(E183:E192)</f>
        <v>4415.380000000001</v>
      </c>
    </row>
    <row r="196" ht="13.5" thickBot="1"/>
    <row r="197" spans="1:5" ht="15">
      <c r="A197" s="350"/>
      <c r="B197" s="351"/>
      <c r="C197" s="351"/>
      <c r="D197" s="351"/>
      <c r="E197" s="352"/>
    </row>
    <row r="198" spans="1:5" ht="15">
      <c r="A198" s="353"/>
      <c r="B198" s="30"/>
      <c r="C198" s="354"/>
      <c r="D198" s="354"/>
      <c r="E198" s="355"/>
    </row>
    <row r="199" spans="1:5" ht="15">
      <c r="A199" s="356" t="s">
        <v>403</v>
      </c>
      <c r="B199" s="357" t="s">
        <v>404</v>
      </c>
      <c r="C199" s="358">
        <v>10000</v>
      </c>
      <c r="D199" s="357">
        <v>3</v>
      </c>
      <c r="E199" s="359">
        <f>SUM(C199*D199)</f>
        <v>30000</v>
      </c>
    </row>
    <row r="200" spans="1:5" ht="15.75" thickBot="1">
      <c r="A200" s="360"/>
      <c r="B200" s="361" t="s">
        <v>401</v>
      </c>
      <c r="C200" s="362" t="s">
        <v>139</v>
      </c>
      <c r="D200" s="362"/>
      <c r="E200" s="363">
        <f>E199</f>
        <v>30000</v>
      </c>
    </row>
    <row r="203" spans="1:9" ht="12.75">
      <c r="A203" s="467" t="s">
        <v>539</v>
      </c>
      <c r="B203" s="467"/>
      <c r="C203" s="467"/>
      <c r="D203" s="424"/>
      <c r="E203" s="3"/>
      <c r="F203" s="3"/>
      <c r="H203" s="422" t="s">
        <v>16</v>
      </c>
      <c r="I203" s="422"/>
    </row>
    <row r="204" spans="1:9" ht="12.75">
      <c r="A204" s="423"/>
      <c r="B204" s="3"/>
      <c r="C204"/>
      <c r="D204" s="424"/>
      <c r="E204" s="3"/>
      <c r="F204" s="3"/>
      <c r="H204" s="422"/>
      <c r="I204" s="422"/>
    </row>
    <row r="205" spans="1:9" ht="12.75">
      <c r="A205" s="465" t="s">
        <v>540</v>
      </c>
      <c r="B205" s="465"/>
      <c r="C205" s="465"/>
      <c r="D205" s="424"/>
      <c r="E205" s="3"/>
      <c r="F205" s="3"/>
      <c r="H205" s="422"/>
      <c r="I205" s="422"/>
    </row>
    <row r="206" spans="1:9" ht="25.5">
      <c r="A206" s="423" t="s">
        <v>541</v>
      </c>
      <c r="B206" s="3" t="s">
        <v>542</v>
      </c>
      <c r="C206" t="s">
        <v>543</v>
      </c>
      <c r="D206" s="424" t="s">
        <v>62</v>
      </c>
      <c r="E206" s="3" t="s">
        <v>544</v>
      </c>
      <c r="F206" s="3" t="s">
        <v>545</v>
      </c>
      <c r="G206" t="s">
        <v>546</v>
      </c>
      <c r="H206" s="422" t="s">
        <v>547</v>
      </c>
      <c r="I206" s="422" t="s">
        <v>332</v>
      </c>
    </row>
    <row r="207" spans="1:9" ht="12.75">
      <c r="A207" s="423"/>
      <c r="B207" s="3"/>
      <c r="C207"/>
      <c r="D207" s="424"/>
      <c r="E207" s="3"/>
      <c r="F207" s="3"/>
      <c r="H207" s="422"/>
      <c r="I207" s="422"/>
    </row>
    <row r="208" spans="1:9" ht="140.25">
      <c r="A208" s="423">
        <v>1</v>
      </c>
      <c r="B208" s="3">
        <v>1</v>
      </c>
      <c r="C208" t="s">
        <v>548</v>
      </c>
      <c r="D208" s="425" t="s">
        <v>549</v>
      </c>
      <c r="E208" s="3" t="s">
        <v>550</v>
      </c>
      <c r="F208" s="3" t="s">
        <v>551</v>
      </c>
      <c r="G208" s="427" t="s">
        <v>552</v>
      </c>
      <c r="H208" s="422">
        <v>68</v>
      </c>
      <c r="I208" s="422">
        <v>68</v>
      </c>
    </row>
    <row r="209" spans="1:9" ht="25.5">
      <c r="A209" s="423">
        <v>2</v>
      </c>
      <c r="B209" s="3">
        <v>1</v>
      </c>
      <c r="C209" t="s">
        <v>548</v>
      </c>
      <c r="D209" s="424" t="s">
        <v>553</v>
      </c>
      <c r="E209" s="3" t="s">
        <v>550</v>
      </c>
      <c r="F209" s="3" t="s">
        <v>551</v>
      </c>
      <c r="G209" s="429" t="s">
        <v>554</v>
      </c>
      <c r="H209" s="422">
        <v>12.25</v>
      </c>
      <c r="I209" s="422">
        <v>12.25</v>
      </c>
    </row>
    <row r="210" spans="1:9" ht="153">
      <c r="A210" s="423">
        <v>3</v>
      </c>
      <c r="B210" s="3">
        <v>1</v>
      </c>
      <c r="C210" t="s">
        <v>555</v>
      </c>
      <c r="D210" s="430" t="s">
        <v>556</v>
      </c>
      <c r="E210" s="3"/>
      <c r="F210" s="3" t="s">
        <v>551</v>
      </c>
      <c r="G210" s="429" t="s">
        <v>557</v>
      </c>
      <c r="H210" s="422">
        <v>35</v>
      </c>
      <c r="I210" s="422">
        <v>35</v>
      </c>
    </row>
    <row r="211" spans="1:9" ht="178.5">
      <c r="A211" s="423">
        <v>4</v>
      </c>
      <c r="B211" s="3">
        <v>4</v>
      </c>
      <c r="C211" t="s">
        <v>558</v>
      </c>
      <c r="D211" s="430" t="s">
        <v>405</v>
      </c>
      <c r="E211" s="3"/>
      <c r="F211" s="3" t="s">
        <v>551</v>
      </c>
      <c r="G211" s="429" t="s">
        <v>406</v>
      </c>
      <c r="H211" s="422">
        <v>7.5</v>
      </c>
      <c r="I211" s="422">
        <v>30</v>
      </c>
    </row>
    <row r="212" spans="1:9" ht="76.5">
      <c r="A212" s="423">
        <v>5</v>
      </c>
      <c r="B212" s="3">
        <v>4</v>
      </c>
      <c r="C212" t="s">
        <v>407</v>
      </c>
      <c r="D212" s="430" t="s">
        <v>408</v>
      </c>
      <c r="E212" s="3"/>
      <c r="F212" s="3" t="s">
        <v>551</v>
      </c>
      <c r="G212" s="429" t="s">
        <v>409</v>
      </c>
      <c r="H212" s="422">
        <v>4.75</v>
      </c>
      <c r="I212" s="422">
        <v>19</v>
      </c>
    </row>
    <row r="213" spans="1:9" ht="153">
      <c r="A213" s="423">
        <v>6</v>
      </c>
      <c r="B213" s="3">
        <v>2</v>
      </c>
      <c r="C213" t="s">
        <v>410</v>
      </c>
      <c r="D213" s="430" t="s">
        <v>411</v>
      </c>
      <c r="E213" s="3" t="s">
        <v>412</v>
      </c>
      <c r="F213" s="3" t="s">
        <v>551</v>
      </c>
      <c r="G213" s="429" t="s">
        <v>413</v>
      </c>
      <c r="H213" s="422">
        <v>54</v>
      </c>
      <c r="I213" s="422">
        <v>54</v>
      </c>
    </row>
    <row r="214" spans="1:9" ht="12.75">
      <c r="A214" s="423">
        <v>7</v>
      </c>
      <c r="B214" s="3">
        <v>1</v>
      </c>
      <c r="C214" t="s">
        <v>414</v>
      </c>
      <c r="D214" t="s">
        <v>415</v>
      </c>
      <c r="E214" s="3" t="s">
        <v>416</v>
      </c>
      <c r="F214" s="3" t="s">
        <v>417</v>
      </c>
      <c r="G214" s="429" t="s">
        <v>418</v>
      </c>
      <c r="H214" s="422">
        <v>10.47</v>
      </c>
      <c r="I214" s="422">
        <v>10.47</v>
      </c>
    </row>
    <row r="215" spans="1:9" ht="12.75">
      <c r="A215" s="423">
        <v>8</v>
      </c>
      <c r="B215" s="3">
        <v>1</v>
      </c>
      <c r="C215" t="s">
        <v>419</v>
      </c>
      <c r="D215" t="s">
        <v>420</v>
      </c>
      <c r="E215" s="3" t="s">
        <v>416</v>
      </c>
      <c r="F215" s="3" t="s">
        <v>417</v>
      </c>
      <c r="G215" s="429" t="s">
        <v>421</v>
      </c>
      <c r="H215" s="422">
        <v>15.12</v>
      </c>
      <c r="I215" s="422">
        <v>15.12</v>
      </c>
    </row>
    <row r="216" spans="1:9" ht="12.75">
      <c r="A216" s="423">
        <v>9</v>
      </c>
      <c r="B216" s="3">
        <v>1</v>
      </c>
      <c r="C216" t="s">
        <v>422</v>
      </c>
      <c r="D216" t="s">
        <v>423</v>
      </c>
      <c r="E216" s="3" t="s">
        <v>416</v>
      </c>
      <c r="F216" s="3" t="s">
        <v>417</v>
      </c>
      <c r="G216" s="429" t="s">
        <v>424</v>
      </c>
      <c r="H216" s="422">
        <v>10.47</v>
      </c>
      <c r="I216" s="422">
        <v>10.47</v>
      </c>
    </row>
    <row r="217" spans="1:9" ht="12.75">
      <c r="A217" s="423">
        <v>10</v>
      </c>
      <c r="B217" s="3">
        <v>1</v>
      </c>
      <c r="C217" t="s">
        <v>425</v>
      </c>
      <c r="D217" t="s">
        <v>426</v>
      </c>
      <c r="E217" s="3" t="s">
        <v>416</v>
      </c>
      <c r="F217" s="3" t="s">
        <v>417</v>
      </c>
      <c r="G217" s="429" t="s">
        <v>427</v>
      </c>
      <c r="H217" s="422">
        <v>15.12</v>
      </c>
      <c r="I217" s="422">
        <v>15.12</v>
      </c>
    </row>
    <row r="218" spans="1:9" ht="12.75">
      <c r="A218" s="423">
        <v>11</v>
      </c>
      <c r="B218" s="3">
        <v>2</v>
      </c>
      <c r="C218" t="s">
        <v>256</v>
      </c>
      <c r="D218" t="s">
        <v>257</v>
      </c>
      <c r="E218" s="3" t="s">
        <v>416</v>
      </c>
      <c r="F218" s="3" t="s">
        <v>417</v>
      </c>
      <c r="G218" s="429" t="s">
        <v>258</v>
      </c>
      <c r="H218" s="422">
        <v>10.47</v>
      </c>
      <c r="I218" s="422">
        <v>20.94</v>
      </c>
    </row>
    <row r="219" spans="1:9" ht="12.75">
      <c r="A219" s="423">
        <v>12</v>
      </c>
      <c r="B219" s="3">
        <v>2</v>
      </c>
      <c r="C219" t="s">
        <v>259</v>
      </c>
      <c r="D219" t="s">
        <v>260</v>
      </c>
      <c r="E219" s="3" t="s">
        <v>416</v>
      </c>
      <c r="F219" s="3" t="s">
        <v>417</v>
      </c>
      <c r="G219" s="429" t="s">
        <v>261</v>
      </c>
      <c r="H219" s="422">
        <v>6.73</v>
      </c>
      <c r="I219" s="422">
        <v>13.46</v>
      </c>
    </row>
    <row r="220" spans="1:9" ht="12.75">
      <c r="A220" s="423">
        <v>13</v>
      </c>
      <c r="B220" s="3">
        <v>2</v>
      </c>
      <c r="C220" t="s">
        <v>262</v>
      </c>
      <c r="D220" t="s">
        <v>263</v>
      </c>
      <c r="E220" s="3" t="s">
        <v>416</v>
      </c>
      <c r="F220" s="3" t="s">
        <v>417</v>
      </c>
      <c r="G220" s="429" t="s">
        <v>264</v>
      </c>
      <c r="H220" s="422">
        <v>11.55</v>
      </c>
      <c r="I220" s="422">
        <v>23.1</v>
      </c>
    </row>
    <row r="221" spans="1:9" ht="12.75">
      <c r="A221" s="423">
        <v>14</v>
      </c>
      <c r="B221" s="3">
        <v>2</v>
      </c>
      <c r="C221" t="s">
        <v>265</v>
      </c>
      <c r="D221" t="s">
        <v>266</v>
      </c>
      <c r="E221" s="3" t="s">
        <v>416</v>
      </c>
      <c r="F221" s="3" t="s">
        <v>417</v>
      </c>
      <c r="G221" s="429" t="s">
        <v>267</v>
      </c>
      <c r="H221" s="422"/>
      <c r="I221" s="422"/>
    </row>
    <row r="222" spans="1:9" ht="12.75">
      <c r="A222" s="423">
        <v>15</v>
      </c>
      <c r="B222" s="3">
        <v>100</v>
      </c>
      <c r="C222" t="s">
        <v>268</v>
      </c>
      <c r="D222" t="s">
        <v>269</v>
      </c>
      <c r="E222" s="3" t="s">
        <v>416</v>
      </c>
      <c r="F222" s="3" t="s">
        <v>417</v>
      </c>
      <c r="G222" s="429" t="s">
        <v>270</v>
      </c>
      <c r="H222" s="422">
        <v>0.76</v>
      </c>
      <c r="I222" s="422">
        <v>76</v>
      </c>
    </row>
    <row r="223" spans="1:9" ht="12.75">
      <c r="A223" s="423">
        <v>16</v>
      </c>
      <c r="B223" s="3">
        <v>100</v>
      </c>
      <c r="C223" t="s">
        <v>271</v>
      </c>
      <c r="D223" t="s">
        <v>272</v>
      </c>
      <c r="E223" s="3" t="s">
        <v>416</v>
      </c>
      <c r="F223" s="3" t="s">
        <v>417</v>
      </c>
      <c r="G223" s="429" t="s">
        <v>273</v>
      </c>
      <c r="H223" s="422">
        <v>0.93</v>
      </c>
      <c r="I223" s="422">
        <v>93</v>
      </c>
    </row>
    <row r="224" spans="1:9" ht="12.75">
      <c r="A224" s="423">
        <v>17</v>
      </c>
      <c r="B224" s="3">
        <v>1</v>
      </c>
      <c r="C224" t="s">
        <v>274</v>
      </c>
      <c r="D224" t="s">
        <v>459</v>
      </c>
      <c r="E224" s="3" t="s">
        <v>460</v>
      </c>
      <c r="F224" s="3" t="s">
        <v>417</v>
      </c>
      <c r="G224" s="429" t="s">
        <v>461</v>
      </c>
      <c r="H224" s="422">
        <v>3.43</v>
      </c>
      <c r="I224" s="422">
        <v>3.43</v>
      </c>
    </row>
    <row r="225" spans="1:9" ht="12.75">
      <c r="A225" s="423">
        <v>18</v>
      </c>
      <c r="B225" s="3">
        <v>2</v>
      </c>
      <c r="C225" t="s">
        <v>462</v>
      </c>
      <c r="D225" t="s">
        <v>463</v>
      </c>
      <c r="E225" s="3" t="s">
        <v>464</v>
      </c>
      <c r="F225" s="3" t="s">
        <v>417</v>
      </c>
      <c r="G225" s="429" t="s">
        <v>465</v>
      </c>
      <c r="H225" s="422">
        <v>4.06</v>
      </c>
      <c r="I225" s="422">
        <v>8.12</v>
      </c>
    </row>
    <row r="226" spans="1:9" ht="38.25">
      <c r="A226" s="423">
        <v>19</v>
      </c>
      <c r="B226" s="3">
        <v>2</v>
      </c>
      <c r="C226" t="s">
        <v>466</v>
      </c>
      <c r="D226" s="431" t="s">
        <v>467</v>
      </c>
      <c r="E226" s="3"/>
      <c r="F226" s="3" t="s">
        <v>468</v>
      </c>
      <c r="G226" s="429" t="s">
        <v>46</v>
      </c>
      <c r="H226" s="422">
        <v>44.42</v>
      </c>
      <c r="I226" s="422">
        <v>44.42</v>
      </c>
    </row>
    <row r="227" spans="1:9" ht="25.5">
      <c r="A227" s="423">
        <v>20</v>
      </c>
      <c r="B227" s="3">
        <v>2</v>
      </c>
      <c r="C227" t="s">
        <v>469</v>
      </c>
      <c r="D227" s="424" t="s">
        <v>470</v>
      </c>
      <c r="E227" s="3" t="s">
        <v>503</v>
      </c>
      <c r="F227" s="3" t="s">
        <v>504</v>
      </c>
      <c r="G227" s="429" t="s">
        <v>505</v>
      </c>
      <c r="H227" s="422">
        <v>2.92</v>
      </c>
      <c r="I227" s="422">
        <v>5.84</v>
      </c>
    </row>
    <row r="228" spans="1:9" ht="12.75">
      <c r="A228" s="423"/>
      <c r="B228" s="3"/>
      <c r="C228"/>
      <c r="D228" s="424"/>
      <c r="E228" s="3"/>
      <c r="F228" s="3"/>
      <c r="G228" s="426"/>
      <c r="H228" s="422"/>
      <c r="I228" s="422"/>
    </row>
    <row r="229" spans="1:9" ht="12.75">
      <c r="A229" s="423"/>
      <c r="B229" s="3"/>
      <c r="C229"/>
      <c r="D229" s="424"/>
      <c r="E229" s="3"/>
      <c r="F229" s="3"/>
      <c r="G229" s="426"/>
      <c r="H229" s="422"/>
      <c r="I229" s="422"/>
    </row>
    <row r="230" spans="1:9" ht="12.75">
      <c r="A230" s="465" t="s">
        <v>506</v>
      </c>
      <c r="B230" s="465"/>
      <c r="C230" s="465"/>
      <c r="D230" s="424"/>
      <c r="E230" s="3"/>
      <c r="F230" s="3"/>
      <c r="G230" s="426"/>
      <c r="H230" s="422"/>
      <c r="I230" s="422"/>
    </row>
    <row r="231" spans="1:9" ht="25.5">
      <c r="A231" s="423" t="s">
        <v>541</v>
      </c>
      <c r="B231" s="3" t="s">
        <v>542</v>
      </c>
      <c r="C231" t="s">
        <v>543</v>
      </c>
      <c r="D231" s="424" t="s">
        <v>62</v>
      </c>
      <c r="E231" s="3" t="s">
        <v>544</v>
      </c>
      <c r="F231" s="3" t="s">
        <v>545</v>
      </c>
      <c r="G231" t="s">
        <v>546</v>
      </c>
      <c r="H231" s="422" t="s">
        <v>547</v>
      </c>
      <c r="I231" s="422" t="s">
        <v>332</v>
      </c>
    </row>
    <row r="232" spans="1:9" ht="12.75">
      <c r="A232" s="423"/>
      <c r="B232" s="3"/>
      <c r="C232"/>
      <c r="D232" s="424"/>
      <c r="E232" s="3"/>
      <c r="F232" s="3"/>
      <c r="G232" s="426"/>
      <c r="H232" s="422"/>
      <c r="I232" s="422"/>
    </row>
    <row r="233" spans="1:9" ht="114.75">
      <c r="A233" s="423">
        <v>1</v>
      </c>
      <c r="B233" s="3">
        <v>1</v>
      </c>
      <c r="C233" t="s">
        <v>507</v>
      </c>
      <c r="D233" s="431" t="s">
        <v>508</v>
      </c>
      <c r="E233" s="3"/>
      <c r="F233" s="3" t="s">
        <v>468</v>
      </c>
      <c r="G233" s="429" t="s">
        <v>131</v>
      </c>
      <c r="H233" s="422">
        <v>69.33</v>
      </c>
      <c r="I233" s="422">
        <v>69.33</v>
      </c>
    </row>
    <row r="234" spans="1:9" ht="51">
      <c r="A234" s="423">
        <v>2</v>
      </c>
      <c r="B234" s="3">
        <v>1</v>
      </c>
      <c r="C234" t="s">
        <v>509</v>
      </c>
      <c r="D234" s="424" t="s">
        <v>510</v>
      </c>
      <c r="E234" s="3"/>
      <c r="F234" s="3" t="s">
        <v>468</v>
      </c>
      <c r="G234" s="429" t="s">
        <v>130</v>
      </c>
      <c r="H234" s="422">
        <v>8.35</v>
      </c>
      <c r="I234" s="422">
        <v>8.35</v>
      </c>
    </row>
    <row r="235" spans="1:9" ht="12.75">
      <c r="A235" s="423">
        <v>3</v>
      </c>
      <c r="B235" s="3">
        <v>1</v>
      </c>
      <c r="C235" t="s">
        <v>511</v>
      </c>
      <c r="D235" t="s">
        <v>512</v>
      </c>
      <c r="E235" s="3"/>
      <c r="F235" s="3" t="s">
        <v>551</v>
      </c>
      <c r="G235" s="429" t="s">
        <v>513</v>
      </c>
      <c r="H235" s="422">
        <v>13.5</v>
      </c>
      <c r="I235" s="422">
        <v>13.5</v>
      </c>
    </row>
    <row r="236" spans="1:9" ht="114.75">
      <c r="A236" s="423">
        <v>4</v>
      </c>
      <c r="B236" s="3">
        <v>2</v>
      </c>
      <c r="C236" t="s">
        <v>514</v>
      </c>
      <c r="D236" s="433" t="s">
        <v>515</v>
      </c>
      <c r="E236" s="3"/>
      <c r="F236" s="3" t="s">
        <v>551</v>
      </c>
      <c r="G236" s="429" t="s">
        <v>516</v>
      </c>
      <c r="H236" s="422">
        <v>16.75</v>
      </c>
      <c r="I236" s="422">
        <v>33.5</v>
      </c>
    </row>
    <row r="237" spans="1:9" ht="114.75">
      <c r="A237" s="423">
        <v>5</v>
      </c>
      <c r="B237" s="3">
        <v>2</v>
      </c>
      <c r="C237" t="s">
        <v>517</v>
      </c>
      <c r="D237" s="433" t="s">
        <v>518</v>
      </c>
      <c r="E237" s="3"/>
      <c r="F237" s="3" t="s">
        <v>551</v>
      </c>
      <c r="G237" s="429" t="s">
        <v>519</v>
      </c>
      <c r="H237" s="422">
        <v>14.75</v>
      </c>
      <c r="I237" s="422">
        <v>29.5</v>
      </c>
    </row>
    <row r="238" spans="1:9" ht="12.75">
      <c r="A238" s="423">
        <v>6</v>
      </c>
      <c r="B238" s="3">
        <v>1</v>
      </c>
      <c r="C238" t="s">
        <v>517</v>
      </c>
      <c r="D238" s="44" t="s">
        <v>520</v>
      </c>
      <c r="E238" s="3"/>
      <c r="F238" s="3" t="s">
        <v>551</v>
      </c>
      <c r="G238" s="429" t="s">
        <v>521</v>
      </c>
      <c r="H238" s="422">
        <v>6.25</v>
      </c>
      <c r="I238" s="422"/>
    </row>
    <row r="239" spans="1:9" ht="76.5">
      <c r="A239" s="423">
        <v>7</v>
      </c>
      <c r="B239" s="3">
        <v>4</v>
      </c>
      <c r="C239" t="s">
        <v>522</v>
      </c>
      <c r="D239" s="424" t="s">
        <v>523</v>
      </c>
      <c r="E239" s="3"/>
      <c r="F239" s="3" t="s">
        <v>417</v>
      </c>
      <c r="G239" s="429" t="s">
        <v>524</v>
      </c>
      <c r="H239" s="422">
        <v>9.89</v>
      </c>
      <c r="I239" s="422">
        <v>39.56</v>
      </c>
    </row>
    <row r="240" spans="1:9" ht="165.75">
      <c r="A240" s="423">
        <v>8</v>
      </c>
      <c r="B240" s="3">
        <v>1</v>
      </c>
      <c r="C240" t="s">
        <v>525</v>
      </c>
      <c r="D240" s="424" t="s">
        <v>526</v>
      </c>
      <c r="E240" s="3"/>
      <c r="F240" s="3" t="s">
        <v>468</v>
      </c>
      <c r="G240" s="429" t="s">
        <v>527</v>
      </c>
      <c r="H240" s="422">
        <v>0.84</v>
      </c>
      <c r="I240" s="422">
        <v>0.84</v>
      </c>
    </row>
    <row r="241" spans="1:9" ht="12.75">
      <c r="A241" s="423"/>
      <c r="B241" s="3"/>
      <c r="C241"/>
      <c r="D241" s="424"/>
      <c r="E241" s="3"/>
      <c r="F241" s="3"/>
      <c r="G241" s="426"/>
      <c r="H241" s="422"/>
      <c r="I241" s="422"/>
    </row>
    <row r="242" spans="1:9" ht="12.75">
      <c r="A242" s="423"/>
      <c r="B242" s="3"/>
      <c r="C242"/>
      <c r="D242" s="424"/>
      <c r="E242" s="3"/>
      <c r="F242" s="3"/>
      <c r="G242" s="426"/>
      <c r="H242" s="422"/>
      <c r="I242" s="422"/>
    </row>
    <row r="243" spans="1:9" ht="12.75">
      <c r="A243" s="465" t="s">
        <v>528</v>
      </c>
      <c r="B243" s="465"/>
      <c r="C243"/>
      <c r="D243" s="424"/>
      <c r="E243" s="3"/>
      <c r="F243" s="3"/>
      <c r="G243" s="426"/>
      <c r="H243" s="422"/>
      <c r="I243" s="422"/>
    </row>
    <row r="244" spans="1:9" ht="25.5">
      <c r="A244" s="423" t="s">
        <v>541</v>
      </c>
      <c r="B244" s="3" t="s">
        <v>542</v>
      </c>
      <c r="C244" t="s">
        <v>543</v>
      </c>
      <c r="D244" s="424" t="s">
        <v>62</v>
      </c>
      <c r="E244" s="3" t="s">
        <v>544</v>
      </c>
      <c r="F244" s="3" t="s">
        <v>545</v>
      </c>
      <c r="G244" t="s">
        <v>546</v>
      </c>
      <c r="H244" s="422" t="s">
        <v>547</v>
      </c>
      <c r="I244" s="422" t="s">
        <v>332</v>
      </c>
    </row>
    <row r="245" spans="1:9" ht="12.75">
      <c r="A245" s="423"/>
      <c r="B245" s="3"/>
      <c r="C245"/>
      <c r="D245" s="424"/>
      <c r="E245" s="3"/>
      <c r="F245" s="3"/>
      <c r="G245" s="428"/>
      <c r="H245" s="422"/>
      <c r="I245" s="422"/>
    </row>
    <row r="246" spans="1:9" ht="12.75">
      <c r="A246" s="423">
        <v>1</v>
      </c>
      <c r="B246" s="3">
        <v>2</v>
      </c>
      <c r="C246" t="s">
        <v>529</v>
      </c>
      <c r="D246" t="s">
        <v>491</v>
      </c>
      <c r="E246" s="3" t="s">
        <v>492</v>
      </c>
      <c r="F246" s="3"/>
      <c r="G246" s="429" t="s">
        <v>64</v>
      </c>
      <c r="H246" s="422">
        <v>574</v>
      </c>
      <c r="I246" s="422">
        <v>1148</v>
      </c>
    </row>
    <row r="247" spans="1:9" ht="12.75">
      <c r="A247" s="423">
        <v>2</v>
      </c>
      <c r="B247" s="3">
        <v>2</v>
      </c>
      <c r="C247" t="s">
        <v>493</v>
      </c>
      <c r="D247" t="s">
        <v>494</v>
      </c>
      <c r="E247" s="3" t="s">
        <v>492</v>
      </c>
      <c r="F247" s="3"/>
      <c r="G247" s="429" t="s">
        <v>65</v>
      </c>
      <c r="H247" s="422">
        <v>30.95</v>
      </c>
      <c r="I247" s="422">
        <v>61.9</v>
      </c>
    </row>
    <row r="248" spans="1:9" ht="114.75">
      <c r="A248" s="423">
        <v>3</v>
      </c>
      <c r="B248" s="3">
        <v>2</v>
      </c>
      <c r="C248" t="s">
        <v>495</v>
      </c>
      <c r="D248" s="431" t="s">
        <v>496</v>
      </c>
      <c r="E248" s="3"/>
      <c r="F248" s="3" t="s">
        <v>468</v>
      </c>
      <c r="G248" s="429" t="s">
        <v>497</v>
      </c>
      <c r="H248" s="422">
        <v>25.19</v>
      </c>
      <c r="I248" s="422">
        <v>50.38</v>
      </c>
    </row>
    <row r="249" spans="1:9" ht="127.5">
      <c r="A249" s="423">
        <v>4</v>
      </c>
      <c r="B249" s="3">
        <v>2</v>
      </c>
      <c r="C249" t="s">
        <v>495</v>
      </c>
      <c r="D249" s="431" t="s">
        <v>498</v>
      </c>
      <c r="E249" s="3"/>
      <c r="F249" s="3" t="s">
        <v>468</v>
      </c>
      <c r="G249" s="429" t="s">
        <v>499</v>
      </c>
      <c r="H249" s="422">
        <v>25.19</v>
      </c>
      <c r="I249" s="422">
        <v>50.38</v>
      </c>
    </row>
    <row r="250" spans="1:9" ht="127.5">
      <c r="A250" s="423">
        <v>5</v>
      </c>
      <c r="B250" s="3">
        <v>2</v>
      </c>
      <c r="C250" t="s">
        <v>495</v>
      </c>
      <c r="D250" s="431" t="s">
        <v>500</v>
      </c>
      <c r="E250" s="3"/>
      <c r="F250" s="3" t="s">
        <v>468</v>
      </c>
      <c r="G250" s="429" t="s">
        <v>66</v>
      </c>
      <c r="H250" s="422">
        <v>41.44</v>
      </c>
      <c r="I250" s="422">
        <v>82.88</v>
      </c>
    </row>
    <row r="251" spans="1:9" ht="12.75">
      <c r="A251" s="423">
        <v>6</v>
      </c>
      <c r="B251" s="3">
        <v>4</v>
      </c>
      <c r="C251" t="s">
        <v>501</v>
      </c>
      <c r="D251" s="44" t="s">
        <v>502</v>
      </c>
      <c r="E251" s="3" t="s">
        <v>349</v>
      </c>
      <c r="F251" s="3" t="s">
        <v>551</v>
      </c>
      <c r="G251" s="429" t="s">
        <v>350</v>
      </c>
      <c r="H251" s="422">
        <v>40</v>
      </c>
      <c r="I251" s="422">
        <v>160</v>
      </c>
    </row>
    <row r="252" spans="1:9" ht="140.25">
      <c r="A252" s="423">
        <v>7</v>
      </c>
      <c r="B252" s="3">
        <v>2</v>
      </c>
      <c r="C252" t="s">
        <v>351</v>
      </c>
      <c r="D252" s="431" t="s">
        <v>352</v>
      </c>
      <c r="E252" s="3"/>
      <c r="F252" s="3" t="s">
        <v>468</v>
      </c>
      <c r="G252" s="429" t="s">
        <v>353</v>
      </c>
      <c r="H252" s="422">
        <v>11.15</v>
      </c>
      <c r="I252" s="422">
        <v>22.3</v>
      </c>
    </row>
    <row r="253" spans="1:9" ht="140.25">
      <c r="A253" s="423">
        <v>8</v>
      </c>
      <c r="B253" s="3">
        <v>4</v>
      </c>
      <c r="C253" t="s">
        <v>354</v>
      </c>
      <c r="D253" s="431" t="s">
        <v>355</v>
      </c>
      <c r="E253" s="3"/>
      <c r="F253" s="3" t="s">
        <v>468</v>
      </c>
      <c r="G253" s="429" t="s">
        <v>356</v>
      </c>
      <c r="H253" s="422">
        <v>4.08</v>
      </c>
      <c r="I253" s="422">
        <v>16.32</v>
      </c>
    </row>
    <row r="254" spans="1:9" ht="127.5">
      <c r="A254" s="423">
        <v>9</v>
      </c>
      <c r="B254" s="3" t="s">
        <v>357</v>
      </c>
      <c r="C254" t="s">
        <v>358</v>
      </c>
      <c r="D254" s="431" t="s">
        <v>359</v>
      </c>
      <c r="E254" s="3"/>
      <c r="F254" s="3" t="s">
        <v>468</v>
      </c>
      <c r="G254" s="428" t="s">
        <v>360</v>
      </c>
      <c r="H254" s="422" t="s">
        <v>361</v>
      </c>
      <c r="I254" s="422">
        <v>7.96</v>
      </c>
    </row>
    <row r="255" spans="1:9" ht="12.75">
      <c r="A255" s="423"/>
      <c r="B255" s="3"/>
      <c r="C255"/>
      <c r="D255" s="432"/>
      <c r="E255" s="3"/>
      <c r="F255" s="3"/>
      <c r="G255" s="426"/>
      <c r="H255" s="422"/>
      <c r="I255" s="422"/>
    </row>
    <row r="256" spans="1:9" ht="12.75">
      <c r="A256" s="423"/>
      <c r="B256" s="3"/>
      <c r="C256"/>
      <c r="D256" s="432"/>
      <c r="E256" s="3"/>
      <c r="F256" s="3"/>
      <c r="G256" s="426"/>
      <c r="H256" s="422"/>
      <c r="I256" s="422"/>
    </row>
    <row r="257" spans="1:9" ht="12.75">
      <c r="A257" s="465" t="s">
        <v>362</v>
      </c>
      <c r="B257" s="465"/>
      <c r="C257"/>
      <c r="D257" s="432"/>
      <c r="E257" s="3"/>
      <c r="F257" s="3"/>
      <c r="G257" s="426"/>
      <c r="H257" s="422"/>
      <c r="I257" s="422"/>
    </row>
    <row r="258" spans="1:9" ht="25.5">
      <c r="A258" s="423" t="s">
        <v>541</v>
      </c>
      <c r="B258" s="3" t="s">
        <v>542</v>
      </c>
      <c r="C258" t="s">
        <v>543</v>
      </c>
      <c r="D258" s="424" t="s">
        <v>62</v>
      </c>
      <c r="E258" s="3" t="s">
        <v>544</v>
      </c>
      <c r="F258" s="3" t="s">
        <v>545</v>
      </c>
      <c r="G258" t="s">
        <v>546</v>
      </c>
      <c r="H258" s="422" t="s">
        <v>547</v>
      </c>
      <c r="I258" s="422" t="s">
        <v>332</v>
      </c>
    </row>
    <row r="259" spans="1:9" ht="12.75">
      <c r="A259" s="423"/>
      <c r="B259" s="3"/>
      <c r="C259"/>
      <c r="D259" s="432"/>
      <c r="E259" s="3"/>
      <c r="F259" s="3"/>
      <c r="G259" s="426"/>
      <c r="H259" s="422"/>
      <c r="I259" s="422"/>
    </row>
    <row r="260" spans="1:9" ht="153">
      <c r="A260" s="423">
        <v>1</v>
      </c>
      <c r="B260" s="3" t="s">
        <v>363</v>
      </c>
      <c r="C260" t="s">
        <v>364</v>
      </c>
      <c r="D260" s="431" t="s">
        <v>365</v>
      </c>
      <c r="E260" s="3"/>
      <c r="F260" s="3" t="s">
        <v>468</v>
      </c>
      <c r="G260" s="429" t="s">
        <v>366</v>
      </c>
      <c r="H260" s="422" t="s">
        <v>367</v>
      </c>
      <c r="I260" s="422">
        <v>16.73</v>
      </c>
    </row>
    <row r="261" spans="1:9" ht="153">
      <c r="A261" s="423">
        <v>2</v>
      </c>
      <c r="B261" s="3" t="s">
        <v>368</v>
      </c>
      <c r="C261" t="s">
        <v>369</v>
      </c>
      <c r="D261" s="431" t="s">
        <v>559</v>
      </c>
      <c r="E261" s="3"/>
      <c r="F261" s="3" t="s">
        <v>468</v>
      </c>
      <c r="G261" s="429" t="s">
        <v>560</v>
      </c>
      <c r="H261" s="422" t="s">
        <v>561</v>
      </c>
      <c r="I261" s="422">
        <v>37</v>
      </c>
    </row>
    <row r="262" spans="1:9" ht="153">
      <c r="A262" s="423">
        <v>3</v>
      </c>
      <c r="B262" s="3" t="s">
        <v>562</v>
      </c>
      <c r="C262" t="s">
        <v>563</v>
      </c>
      <c r="D262" s="431" t="s">
        <v>564</v>
      </c>
      <c r="E262" s="3"/>
      <c r="F262" s="3" t="s">
        <v>468</v>
      </c>
      <c r="G262" s="429" t="s">
        <v>565</v>
      </c>
      <c r="H262" s="422" t="s">
        <v>566</v>
      </c>
      <c r="I262" s="422">
        <v>194.64</v>
      </c>
    </row>
    <row r="263" spans="1:9" ht="153">
      <c r="A263" s="423">
        <v>4</v>
      </c>
      <c r="B263" s="3" t="s">
        <v>567</v>
      </c>
      <c r="C263" t="s">
        <v>568</v>
      </c>
      <c r="D263" s="433" t="s">
        <v>428</v>
      </c>
      <c r="E263" s="3"/>
      <c r="F263" s="3" t="s">
        <v>468</v>
      </c>
      <c r="G263" s="429" t="s">
        <v>429</v>
      </c>
      <c r="H263" s="422" t="s">
        <v>430</v>
      </c>
      <c r="I263" s="422">
        <v>222.8</v>
      </c>
    </row>
    <row r="264" spans="1:9" ht="102">
      <c r="A264" s="423">
        <v>5</v>
      </c>
      <c r="B264" s="3" t="s">
        <v>431</v>
      </c>
      <c r="C264" t="s">
        <v>432</v>
      </c>
      <c r="D264" s="431" t="s">
        <v>433</v>
      </c>
      <c r="E264" s="3"/>
      <c r="F264" s="3" t="s">
        <v>468</v>
      </c>
      <c r="G264" s="429" t="s">
        <v>434</v>
      </c>
      <c r="H264" s="422" t="s">
        <v>435</v>
      </c>
      <c r="I264" s="422">
        <v>45.86</v>
      </c>
    </row>
    <row r="265" spans="1:9" ht="12.75">
      <c r="A265" s="423"/>
      <c r="B265" s="3"/>
      <c r="C265"/>
      <c r="D265" s="430"/>
      <c r="E265" s="3"/>
      <c r="F265" s="3"/>
      <c r="G265" s="428"/>
      <c r="H265" s="422"/>
      <c r="I265" s="422"/>
    </row>
    <row r="266" spans="1:9" ht="12.75">
      <c r="A266" s="423"/>
      <c r="B266" s="3"/>
      <c r="C266"/>
      <c r="D266" s="432"/>
      <c r="E266" s="3"/>
      <c r="F266" s="3"/>
      <c r="G266" s="428"/>
      <c r="H266" s="422"/>
      <c r="I266" s="422"/>
    </row>
    <row r="267" spans="1:9" ht="12.75">
      <c r="A267" s="465" t="s">
        <v>436</v>
      </c>
      <c r="B267" s="465"/>
      <c r="C267"/>
      <c r="D267" s="432"/>
      <c r="E267" s="3"/>
      <c r="F267" s="3"/>
      <c r="G267" s="428"/>
      <c r="H267" s="422"/>
      <c r="I267" s="422"/>
    </row>
    <row r="268" spans="1:9" ht="25.5">
      <c r="A268" s="423" t="s">
        <v>541</v>
      </c>
      <c r="B268" s="3" t="s">
        <v>542</v>
      </c>
      <c r="C268" t="s">
        <v>543</v>
      </c>
      <c r="D268" s="424" t="s">
        <v>62</v>
      </c>
      <c r="E268" s="3" t="s">
        <v>544</v>
      </c>
      <c r="F268" s="3" t="s">
        <v>545</v>
      </c>
      <c r="G268" t="s">
        <v>546</v>
      </c>
      <c r="H268" s="422" t="s">
        <v>547</v>
      </c>
      <c r="I268" s="422" t="s">
        <v>332</v>
      </c>
    </row>
    <row r="269" spans="1:9" ht="12.75">
      <c r="A269" s="423"/>
      <c r="B269" s="3"/>
      <c r="C269"/>
      <c r="D269" s="432"/>
      <c r="E269" s="3"/>
      <c r="F269" s="3"/>
      <c r="G269" s="428"/>
      <c r="H269" s="422"/>
      <c r="I269" s="422"/>
    </row>
    <row r="270" spans="1:9" ht="114.75">
      <c r="A270" s="423">
        <v>1</v>
      </c>
      <c r="B270" s="3" t="s">
        <v>437</v>
      </c>
      <c r="C270" t="s">
        <v>438</v>
      </c>
      <c r="D270" s="431" t="s">
        <v>439</v>
      </c>
      <c r="E270" s="3"/>
      <c r="F270" s="3" t="s">
        <v>468</v>
      </c>
      <c r="G270" s="429" t="s">
        <v>440</v>
      </c>
      <c r="H270" s="422" t="s">
        <v>441</v>
      </c>
      <c r="I270" s="422">
        <v>108.96</v>
      </c>
    </row>
    <row r="271" spans="1:9" ht="51">
      <c r="A271" s="423">
        <v>2</v>
      </c>
      <c r="B271" s="3" t="s">
        <v>562</v>
      </c>
      <c r="C271" t="s">
        <v>442</v>
      </c>
      <c r="D271" s="433" t="s">
        <v>443</v>
      </c>
      <c r="E271" s="3"/>
      <c r="F271" s="3"/>
      <c r="G271" s="429" t="s">
        <v>444</v>
      </c>
      <c r="H271" s="422">
        <v>48.93</v>
      </c>
      <c r="I271" s="422">
        <v>48.93</v>
      </c>
    </row>
    <row r="272" spans="1:9" ht="51">
      <c r="A272" s="423">
        <v>3</v>
      </c>
      <c r="B272" s="3" t="s">
        <v>445</v>
      </c>
      <c r="C272" t="s">
        <v>442</v>
      </c>
      <c r="D272" s="430" t="s">
        <v>446</v>
      </c>
      <c r="E272" s="3"/>
      <c r="F272" s="3"/>
      <c r="G272" s="429" t="s">
        <v>447</v>
      </c>
      <c r="H272" s="422" t="s">
        <v>448</v>
      </c>
      <c r="I272" s="422">
        <v>92</v>
      </c>
    </row>
    <row r="273" spans="1:9" ht="51">
      <c r="A273" s="423">
        <v>4</v>
      </c>
      <c r="B273" s="3">
        <v>1</v>
      </c>
      <c r="C273" t="s">
        <v>449</v>
      </c>
      <c r="D273" s="433" t="s">
        <v>450</v>
      </c>
      <c r="E273" s="3"/>
      <c r="F273" s="3"/>
      <c r="G273" s="429" t="s">
        <v>451</v>
      </c>
      <c r="H273" s="422"/>
      <c r="I273">
        <v>138.09</v>
      </c>
    </row>
    <row r="274" spans="1:9" ht="51">
      <c r="A274" s="423">
        <v>5</v>
      </c>
      <c r="B274" s="3">
        <v>1</v>
      </c>
      <c r="C274" t="s">
        <v>449</v>
      </c>
      <c r="D274" s="424" t="s">
        <v>452</v>
      </c>
      <c r="E274" s="3"/>
      <c r="F274" s="3"/>
      <c r="G274" s="429" t="s">
        <v>453</v>
      </c>
      <c r="H274" s="422"/>
      <c r="I274" s="422">
        <v>48.89</v>
      </c>
    </row>
    <row r="275" spans="1:9" ht="25.5">
      <c r="A275" s="408">
        <v>6</v>
      </c>
      <c r="B275" s="3">
        <v>1</v>
      </c>
      <c r="C275" t="s">
        <v>454</v>
      </c>
      <c r="D275" s="433" t="s">
        <v>455</v>
      </c>
      <c r="E275" s="3"/>
      <c r="F275" s="3"/>
      <c r="G275" s="429" t="s">
        <v>456</v>
      </c>
      <c r="H275" s="422"/>
      <c r="I275" s="422">
        <v>15.39</v>
      </c>
    </row>
    <row r="276" spans="1:9" ht="12.75">
      <c r="A276" s="423"/>
      <c r="B276" s="3"/>
      <c r="C276"/>
      <c r="D276" s="424"/>
      <c r="E276" s="3"/>
      <c r="F276" s="3"/>
      <c r="H276" s="422"/>
      <c r="I276" s="422"/>
    </row>
    <row r="277" spans="1:9" ht="12.75">
      <c r="A277" s="423"/>
      <c r="B277" s="3"/>
      <c r="C277"/>
      <c r="D277" s="432"/>
      <c r="E277" s="3"/>
      <c r="F277" s="3"/>
      <c r="G277" s="426"/>
      <c r="H277" s="422"/>
      <c r="I277" s="422"/>
    </row>
    <row r="278" spans="1:9" ht="12.75">
      <c r="A278" s="423"/>
      <c r="B278" s="3"/>
      <c r="C278"/>
      <c r="D278" s="432"/>
      <c r="E278" s="3"/>
      <c r="F278" s="466" t="s">
        <v>457</v>
      </c>
      <c r="G278" s="466"/>
      <c r="H278" s="466"/>
      <c r="I278" s="422">
        <v>3321.73</v>
      </c>
    </row>
  </sheetData>
  <sheetProtection/>
  <mergeCells count="7">
    <mergeCell ref="A257:B257"/>
    <mergeCell ref="A267:B267"/>
    <mergeCell ref="F278:H278"/>
    <mergeCell ref="A203:C203"/>
    <mergeCell ref="A205:C205"/>
    <mergeCell ref="A230:C230"/>
    <mergeCell ref="A243:B243"/>
  </mergeCells>
  <hyperlinks>
    <hyperlink ref="G208" r:id="rId1" display="http://www.automationdirect.com/adc/Shopping/Catalog/Enclosures/Non-Metal_(NEMA_4X_-a-_3R)/JIC_(6_in._X_4_in._to_20_in._X_16_in.)/HW-J141206SC"/>
    <hyperlink ref="G209" r:id="rId2" display="http://www.automationdirect.com/adc/Shopping/Catalog/Enclosures/Non-Metal_(NEMA_4X_-a-_3R)/Non-Metallic_Enclosure_Sub-Panels/HW-MP1412A"/>
    <hyperlink ref="G210" r:id="rId3" display="http://www.automationdirect.com/store/Shopping/Catalog/Motor_Controls/Contactors_-z-_Starters_-z-_Overloads/Manual_Starters_-z-_Protectors./MS25-400"/>
    <hyperlink ref="G211" r:id="rId4" display="http://www.automationdirect.com/store/Shopping/Catalog/Relays_-z-_Timers/15A_Electro-Mechanical_Cube_Relays/784-4C-120A"/>
    <hyperlink ref="G212" r:id="rId5" display="http://www.automationdirect.com/adc/Shopping/Catalog/Relays_-z-_Timers/Relay_Sockets_-a-_Accessories/784-4C-SKT-1"/>
    <hyperlink ref="G213" r:id="rId6" display="http://www.automationdirect.com/pn/BM-M093CS"/>
    <hyperlink ref="G214" r:id="rId7" display="http://search.digikey.com/scripts/DkSearch/dksus.dll?lang=en&amp;site=US&amp;WT.z_homepage_link=hp_go_button&amp;KeyWords=sou1115-nd"/>
    <hyperlink ref="G215" r:id="rId8" display="http://search.digikey.com/scripts/DkSearch/dksus.dll?Detail&amp;name=SOU1091-ND"/>
    <hyperlink ref="G216" r:id="rId9" display="http://search.digikey.com/scripts/DkSearch/dksus.dll?vendor=0&amp;keywords=sou1114-nd"/>
    <hyperlink ref="G217" r:id="rId10" display="http://search.digikey.com/scripts/DkSearch/dksus.dll?Detail&amp;name=SOU1092-ND"/>
    <hyperlink ref="G218" r:id="rId11" display="http://search.digikey.com/scripts/DkSearch/dksus.dll?vendor=0&amp;keywords=sou1136-nd"/>
    <hyperlink ref="G219" r:id="rId12" display="http://search.digikey.com/scripts/DkSearch/dksus.dll?lang=en&amp;site=US&amp;WT.z_homepage_link=hp_go_button&amp;KeyWords=sou1108-nd"/>
    <hyperlink ref="G220" r:id="rId13" display="http://search.digikey.com/scripts/DkSearch/dksus.dll?vendor=0&amp;keywords=sou1087-nd"/>
    <hyperlink ref="G221" r:id="rId14" display="http://search.digikey.com/scripts/DkSearch/dksus.dll?vendor=0&amp;keywords=sou1133-nd"/>
    <hyperlink ref="G222" r:id="rId15" display="http://search.digikey.com/scripts/DkSearch/dksus.dll?vendor=0&amp;keywords=SOU1252-ND"/>
    <hyperlink ref="G223" r:id="rId16" display="http://search.digikey.com/scripts/DkSearch/dksus.dll?vendor=0&amp;keywords=sou1248-nd"/>
    <hyperlink ref="G224" r:id="rId17" display="http://search.digikey.com/scripts/DkSearch/dksus.dll?vendor=0&amp;keywords=pb528"/>
    <hyperlink ref="G225" r:id="rId18" display="http://search.digikey.com/scripts/DkSearch/dksus.dll?Detail&amp;name=EG4820-ND"/>
    <hyperlink ref="G226" r:id="rId19" display="javascript:TargetLink('TR209','tr','PT2091','8686T27');"/>
    <hyperlink ref="G227" r:id="rId20" display="http://www.mouser.com/ProductDetail/Mallory/VR6A/?qs=sGAEpiMZZMsy8YBVeri3h9fs8469BinDVE1ebc4mOgc%3d"/>
    <hyperlink ref="G233" r:id="rId21" display="http://www.mcmaster.com/#item/7740K13"/>
    <hyperlink ref="G234" r:id="rId22" display="http://www.mcmaster.com/#item/6917K13"/>
    <hyperlink ref="G235" r:id="rId23" display="http://www.automationdirect.com/store/Shopping/Catalog/Pushbuttons_-z-_Switches_-z-_Indicators/22mm_Plastic/22mm_Pushbutton_Enclosures/SA110-40SL"/>
    <hyperlink ref="G236" r:id="rId24" display="http://www.automationdirect.com/adc/Shopping/Catalog/Pushbuttons_-z-_Switches_-z-_Indicators/22mm_Plastic/Illuminated_Pushbuttons_Flush_-a-_Extended/LED/GCX3202-120L"/>
    <hyperlink ref="G237" r:id="rId25" display="http://www.automationdirect.com/adc/Shopping/Catalog/Pushbuttons_-z-_Switches_-z-_Indicators/22mm_Plastic/Illuminated_Pushbuttons_Flush_-a-_Extended/LED/GCX3201-120L"/>
    <hyperlink ref="G238" r:id="rId26" display="http://www.automationdirect.com/adc/Shopping/Catalog/Pushbuttons_-z-_Switches_-z-_Indicators/22mm_Plastic/22mm_Pushbutton_Accessories/Contact_Blocks/ECX1040-2"/>
    <hyperlink ref="G239" r:id="rId27" display="http://search.digikey.com/scripts/DkSearch/dksus.dll?vendor=0&amp;keywords=679-1495-ND"/>
    <hyperlink ref="G240" r:id="rId28" display="http://www.mcmaster.com/itm/find.ASP?tab=find&amp;context=psrchDtlLink&amp;fasttrack=False&amp;searchstring=4882K29"/>
    <hyperlink ref="G246" r:id="rId29" display="http://bisongear.com/detail.asp_Q_catid_E_59_A_subCatID_E_97_A_prodid_E_157_A_skuid_E_899"/>
    <hyperlink ref="G247" r:id="rId30" display="http://www.bisongear.com/detail.asp_Q_catID_E_11_A_subcatid_E_54_A_prodid_E_75_A_skuID_E_1201_A_cookie_E_BF5239E6A86B59FFBB3AD3F96E846C61318C0FBA_A_upsell_E_0"/>
    <hyperlink ref="G248" r:id="rId31" display="http://www.mcmaster.com/#6408k18/=6utudi"/>
    <hyperlink ref="G249" r:id="rId32" display="http://www.mcmaster.com/#6408k291/=6uu64d"/>
    <hyperlink ref="G250" r:id="rId33" display="http://www.mcmaster.com/#6408k97/=6uu5kt"/>
    <hyperlink ref="G251" r:id="rId34" display="http://www.automationdirect.com/store/Shopping/Catalog/Sensors_-z-_Encoders/Heavy-Duty_IEC_Limit_Switches/Stainless_Steel_Plunger_with_Roller_Actuator/ABM2E13Z11"/>
    <hyperlink ref="G252" r:id="rId35" display="http://www.mcmaster.com/#8302k151/=6uu3ez"/>
    <hyperlink ref="G253" r:id="rId36" display="http://www.mcmaster.com/#7119k81/=6uv67n"/>
    <hyperlink ref="G260" r:id="rId37" display="http://www.mcmaster.com/#8082k65/=6uvn82"/>
    <hyperlink ref="G261" r:id="rId38" display="http://www.mcmaster.com/#8082k66/=6uvoog"/>
    <hyperlink ref="G262" r:id="rId39" display="http://www.mcmaster.com/#9221k59/=6uvq6q"/>
    <hyperlink ref="G263" r:id="rId40" display="http://www.mcmaster.com/#8082k67/=6uvkst"/>
    <hyperlink ref="G264" r:id="rId41" display="http://www.mcmaster.com/#7587k029/=6uw1t1"/>
    <hyperlink ref="G270" r:id="rId42" display="javascript:TargetLink('TR6740','tr','PT67406','3310T661');"/>
    <hyperlink ref="G271" r:id="rId43" display="http://www.mcmaster.com/itm/find.ASP?tab=find&amp;context=psrchDtlLink&amp;fasttrack=False&amp;searchstring=8982K33"/>
    <hyperlink ref="G272" r:id="rId44" display="http://www.mcmaster.com/itm/find.ASP?tab=find&amp;context=psrchDtlLink&amp;fasttrack=False&amp;searchstring=8982K572"/>
    <hyperlink ref="G273" r:id="rId45" display="javascript:TargetLink('TR992','tr','PT9924','89155K26');"/>
    <hyperlink ref="G274" r:id="rId46" display="javascript:TargetLink('TR993','tr','PT9932','89155K34');"/>
    <hyperlink ref="G275" r:id="rId47" display="javascript:TargetLink('TR2531','tr','PT25311','86895K13');"/>
  </hyperlinks>
  <printOptions gridLines="1"/>
  <pageMargins left="0.75" right="0.75" top="0.86" bottom="0.87" header="0.5" footer="0.5"/>
  <pageSetup horizontalDpi="600" verticalDpi="600" orientation="portrait" scale="65"/>
  <headerFooter alignWithMargins="0">
    <oddFooter>&amp;L&amp;f &amp;C&amp;A 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2010-10-12T13:41:32Z</cp:lastPrinted>
  <dcterms:created xsi:type="dcterms:W3CDTF">2001-10-24T18:11:20Z</dcterms:created>
  <dcterms:modified xsi:type="dcterms:W3CDTF">2010-10-20T11:34:13Z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