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7400" windowHeight="13080" tabRatio="680" activeTab="0"/>
  </bookViews>
  <sheets>
    <sheet name="Tab A Description" sheetId="1" r:id="rId1"/>
    <sheet name="Tab B Cost &amp; Schedule Estimate" sheetId="2" r:id="rId2"/>
    <sheet name="Tab C Risk and Uncertainty" sheetId="3" r:id="rId3"/>
    <sheet name="Tab D M&amp;S Detail" sheetId="4" r:id="rId4"/>
  </sheets>
  <definedNames>
    <definedName name="_xlnm.Print_Area" localSheetId="0">'Tab A Description'!$A$1:$B$30</definedName>
    <definedName name="_xlnm.Print_Area" localSheetId="1">'Tab B Cost &amp; Schedule Estimate'!$A$1:$CS$172</definedName>
    <definedName name="_xlnm.Print_Area" localSheetId="2">'Tab C Risk and Uncertainty'!$A$1:$Q$29,'Tab C Risk and Uncertainty'!$A$31:$Q$61</definedName>
    <definedName name="_xlnm.Print_Titles" localSheetId="1">'Tab B Cost &amp; Schedule Estimate'!$1:$8</definedName>
  </definedNames>
  <calcPr fullCalcOnLoad="1"/>
</workbook>
</file>

<file path=xl/sharedStrings.xml><?xml version="1.0" encoding="utf-8"?>
<sst xmlns="http://schemas.openxmlformats.org/spreadsheetml/2006/main" count="377" uniqueCount="234">
  <si>
    <t>details, procedures, etc. still need much development and</t>
  </si>
  <si>
    <t>evolution of requirements beyond estimate basis is likely and</t>
  </si>
  <si>
    <t>expected.</t>
  </si>
  <si>
    <t>Design Complexity Definition</t>
  </si>
  <si>
    <t>Work is fairly well understood -- either standard construction or</t>
  </si>
  <si>
    <t>repetition of activities performed in past. Little likelihood of</t>
  </si>
  <si>
    <t>estimate not being well understood and requirements not being</t>
  </si>
  <si>
    <t>well defined.</t>
  </si>
  <si>
    <t>More complex work requirements that have potential to impact</t>
  </si>
  <si>
    <t>cost and schedule estimates. Limited experience performing</t>
  </si>
  <si>
    <t>similar tasks, so ability to estimate accurately is somewhat suspect</t>
  </si>
  <si>
    <t>Extremely challenging tasks and/or requirements. Unique or firstof-</t>
  </si>
  <si>
    <t>a-kind assembly or work tasks. No good basis for estimating</t>
  </si>
  <si>
    <t>work exists so there is a high degree of estimate uncertainty.</t>
  </si>
  <si>
    <t>Based on standard industry and DOE estimate classifications (Per AACEI Recommended</t>
  </si>
  <si>
    <t>EM** SM Senior Tech)</t>
  </si>
  <si>
    <t>EA** (Designer)</t>
  </si>
  <si>
    <t>FY11</t>
  </si>
  <si>
    <t>FY12</t>
  </si>
  <si>
    <t>COST CONTIGNECY %</t>
  </si>
  <si>
    <t>SCHED CONTIGNECY %</t>
  </si>
  <si>
    <t>%</t>
  </si>
  <si>
    <t>Materials and Subcontracts (M&amp;S)</t>
  </si>
  <si>
    <t>Basis of Estimate</t>
  </si>
  <si>
    <t>EC** TB (Computing Tech)</t>
  </si>
  <si>
    <t>EC** SB (Computing Tech)</t>
  </si>
  <si>
    <t>EE** SM (Senior Electr Tech)</t>
  </si>
  <si>
    <t>EE** SB (Electr Tech)</t>
  </si>
  <si>
    <t>EE** TB (Electr Tech)</t>
  </si>
  <si>
    <t>EM** SB (FO&amp;M Tech)</t>
  </si>
  <si>
    <t>EM** TB (FO&amp;M Tech)</t>
  </si>
  <si>
    <t>D*** RM2 (Researcher)</t>
  </si>
  <si>
    <t>Basis of Estimate Category</t>
  </si>
  <si>
    <t>Names of req'd skills if known</t>
  </si>
  <si>
    <t>DP** SB/TB (HP Tech)</t>
  </si>
  <si>
    <t>R*** RM (Researcher)</t>
  </si>
  <si>
    <t>Low ($K)</t>
  </si>
  <si>
    <t>High ($K)</t>
  </si>
  <si>
    <t>Low (weeks)</t>
  </si>
  <si>
    <t>High (Weeks)</t>
  </si>
  <si>
    <t>(1)</t>
  </si>
  <si>
    <t>(2)</t>
  </si>
  <si>
    <t>(3)</t>
  </si>
  <si>
    <t>Work Approval Form (WAF)</t>
  </si>
  <si>
    <t>FY09</t>
  </si>
  <si>
    <t>FY10</t>
  </si>
  <si>
    <t>task</t>
  </si>
  <si>
    <t>numb</t>
  </si>
  <si>
    <t>User Input Start Date (optional)</t>
  </si>
  <si>
    <t>Calculated</t>
  </si>
  <si>
    <t xml:space="preserve"> Logical Pre-requisites (one task numbers in each column ,any order)</t>
  </si>
  <si>
    <t>USER INPUT</t>
  </si>
  <si>
    <t>Responsible</t>
  </si>
  <si>
    <r>
      <t xml:space="preserve">DURATION in </t>
    </r>
    <r>
      <rPr>
        <b/>
        <u val="single"/>
        <sz val="14"/>
        <color indexed="16"/>
        <rFont val="Times"/>
        <family val="1"/>
      </rPr>
      <t>WORK DAYS</t>
    </r>
  </si>
  <si>
    <t>actual= A</t>
  </si>
  <si>
    <t>P3 cross ref (optinal)</t>
  </si>
  <si>
    <t xml:space="preserve">TASK DESCRIPTION </t>
  </si>
  <si>
    <t>Estimate (user input)</t>
  </si>
  <si>
    <t>USER INPUT TASKS AND DESCRIPTIONS</t>
  </si>
  <si>
    <t>Design Maturity Definition</t>
  </si>
  <si>
    <t>Final design available. All design features/requirements well</t>
  </si>
  <si>
    <t>known. No further design development or evolution expected that</t>
  </si>
  <si>
    <t>will impact estimate.</t>
  </si>
  <si>
    <t>Preliminary design available. Some additional design evolution</t>
  </si>
  <si>
    <t>likely. Further developments can be somewhat expected or</t>
  </si>
  <si>
    <t>anticipated and reflected in estimate.</t>
  </si>
  <si>
    <t>No better than conceptual design basis currently available. Design</t>
  </si>
  <si>
    <t>Description:</t>
  </si>
  <si>
    <t>Uncertainty of the Estimate</t>
  </si>
  <si>
    <t>Design Maturity</t>
  </si>
  <si>
    <t>High</t>
  </si>
  <si>
    <t>Medium</t>
  </si>
  <si>
    <t>Low</t>
  </si>
  <si>
    <t>Design Complexity</t>
  </si>
  <si>
    <t>Comments/Other Considerations</t>
  </si>
  <si>
    <t>Uncertainty Range (%)</t>
  </si>
  <si>
    <t xml:space="preserve"> </t>
  </si>
  <si>
    <t>Schedule:</t>
  </si>
  <si>
    <t>Approvals:</t>
  </si>
  <si>
    <t>TOTALS</t>
  </si>
  <si>
    <t>Notes: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</si>
  <si>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</si>
  <si>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</si>
  <si>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</si>
  <si>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</si>
  <si>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</si>
  <si>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</si>
  <si>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</si>
  <si>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>Cost impacts should NOT include standing army costs which are separately calculated from the schedule impact</t>
  </si>
  <si>
    <t>The schedule impacts should be entered as the min and max impacts on the critical path.</t>
  </si>
  <si>
    <t>If there is no critical path impact then the schedule entries should be zero.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</si>
  <si>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</si>
  <si>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</si>
  <si>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 xml:space="preserve">Job Manager                                                                         </t>
  </si>
  <si>
    <t>___________________________________________________________</t>
  </si>
  <si>
    <t xml:space="preserve">Project Manager                                                                  </t>
  </si>
  <si>
    <t xml:space="preserve">Engineering Department Head                                               </t>
  </si>
  <si>
    <t>__________________________________________________________</t>
  </si>
  <si>
    <t>CATEGORIZATION CODES:</t>
  </si>
  <si>
    <t>1 - National Standards</t>
  </si>
  <si>
    <t>2 - Engineering Judgement/Experience</t>
  </si>
  <si>
    <t>3 - Estimates/Data from External Sources (e.g., W7X, ATF, etc.)</t>
  </si>
  <si>
    <t>4 - Previous PPPL/ORNL Experieince (e.g., TFTR, NSTX, PLT, etc.)</t>
  </si>
  <si>
    <t>5 - Prototype Data/Test Results</t>
  </si>
  <si>
    <t>6 - Catelogue Price/Vendor Quote</t>
  </si>
  <si>
    <t>7 - Placed Contracts</t>
  </si>
  <si>
    <t>9 - Other</t>
  </si>
  <si>
    <t>8 - Actual experience for NCSX Work</t>
  </si>
  <si>
    <t>Cost Center:</t>
  </si>
  <si>
    <t>Job Number:</t>
  </si>
  <si>
    <t xml:space="preserve">Job Title: </t>
  </si>
  <si>
    <t xml:space="preserve">Job Manager: </t>
  </si>
  <si>
    <t>TRAVEL (35)</t>
  </si>
  <si>
    <t>OVERTIME (31)</t>
  </si>
  <si>
    <t>OTHER (39)</t>
  </si>
  <si>
    <t>M&amp;S (41)</t>
  </si>
  <si>
    <t>CREDIT CARD (43)</t>
  </si>
  <si>
    <t>SCHEDULE</t>
  </si>
  <si>
    <t>START DATE</t>
  </si>
  <si>
    <t>FINISH DATE</t>
  </si>
  <si>
    <t>EA** EM (analysis engr)</t>
  </si>
  <si>
    <t>EC** EM (computing Engr)</t>
  </si>
  <si>
    <t>EE** EM (Elctr Engr)</t>
  </si>
  <si>
    <t>EM** EM (FO&amp;M Engr)</t>
  </si>
  <si>
    <t>FC** AM (P&amp;C Officer)</t>
  </si>
  <si>
    <t>Pipe</t>
  </si>
  <si>
    <t>Parts</t>
  </si>
  <si>
    <t>MISC</t>
  </si>
  <si>
    <t>Vendor Pricing</t>
  </si>
  <si>
    <t>Experience</t>
  </si>
  <si>
    <t>X</t>
  </si>
  <si>
    <t>Preliminary Design</t>
  </si>
  <si>
    <t>Update Cost &amp; Schedule Estimate</t>
  </si>
  <si>
    <t>Design Drawings</t>
  </si>
  <si>
    <t>PDR Prep</t>
  </si>
  <si>
    <t>CONDUCT PDR</t>
  </si>
  <si>
    <t>Final Design</t>
  </si>
  <si>
    <t>Disposition PDR Chits</t>
  </si>
  <si>
    <t>Update Analyses</t>
  </si>
  <si>
    <t>Prep Procurement Specs</t>
  </si>
  <si>
    <t>FDR Prep</t>
  </si>
  <si>
    <t>CONDUCT FDR</t>
  </si>
  <si>
    <t>Procurement</t>
  </si>
  <si>
    <t>Prep Requisition and procurement package</t>
  </si>
  <si>
    <t>SUBMIT REQ TO PROCUREMENT</t>
  </si>
  <si>
    <t>Procurement lead time (1)</t>
  </si>
  <si>
    <t>AWARD</t>
  </si>
  <si>
    <t>Fabricate or delivery</t>
  </si>
  <si>
    <t>Fab/Assembly</t>
  </si>
  <si>
    <t>Fab/Assy Procedure</t>
  </si>
  <si>
    <t>Shop Fabrication</t>
  </si>
  <si>
    <t>Assembly</t>
  </si>
  <si>
    <t>Installation</t>
  </si>
  <si>
    <t>Installation Procedure</t>
  </si>
  <si>
    <t>Machine Installation</t>
  </si>
  <si>
    <t>PTP Testing</t>
  </si>
  <si>
    <t>Denault</t>
  </si>
  <si>
    <t>Path</t>
  </si>
  <si>
    <t>Road</t>
  </si>
  <si>
    <t>Duct Removal</t>
  </si>
  <si>
    <t>Lintel Removal</t>
  </si>
  <si>
    <t>Lintel Install</t>
  </si>
  <si>
    <t>Duct Install</t>
  </si>
  <si>
    <t>Metrology</t>
  </si>
  <si>
    <t>Setup</t>
  </si>
  <si>
    <t>Measure</t>
  </si>
  <si>
    <t>Model</t>
  </si>
  <si>
    <t>Lay out</t>
  </si>
  <si>
    <t>Labyrinth Removal</t>
  </si>
  <si>
    <t>Lift Fixtures</t>
  </si>
  <si>
    <t>Construction</t>
  </si>
  <si>
    <t>Load Test</t>
  </si>
  <si>
    <t>Move</t>
  </si>
  <si>
    <t>Trial Runs</t>
  </si>
  <si>
    <t>Box Movement</t>
  </si>
  <si>
    <t>Lift onto Rollers</t>
  </si>
  <si>
    <t>Move IN</t>
  </si>
  <si>
    <t>Over Wall</t>
  </si>
  <si>
    <t>Placement</t>
  </si>
  <si>
    <t>Source Platform</t>
  </si>
  <si>
    <t>Off</t>
  </si>
  <si>
    <t xml:space="preserve">Move </t>
  </si>
  <si>
    <t>Lift</t>
  </si>
  <si>
    <t>On</t>
  </si>
  <si>
    <t>Lid Movement</t>
  </si>
  <si>
    <t>Stabilize</t>
  </si>
  <si>
    <t>Component Movement</t>
  </si>
  <si>
    <t>90in Flange</t>
  </si>
  <si>
    <t>Magnet</t>
  </si>
  <si>
    <t>Ion Dump</t>
  </si>
  <si>
    <t>Exit Spool</t>
  </si>
  <si>
    <t>TIV</t>
  </si>
  <si>
    <t>Calorimeter</t>
  </si>
  <si>
    <t>Source Movement</t>
  </si>
  <si>
    <t>Move 1</t>
  </si>
  <si>
    <t>Align 1</t>
  </si>
  <si>
    <t>Move 2</t>
  </si>
  <si>
    <t>Align 2</t>
  </si>
  <si>
    <t>Move 3</t>
  </si>
  <si>
    <t>Align 3</t>
  </si>
  <si>
    <t>HVE 1 Movement</t>
  </si>
  <si>
    <t>Disassemble</t>
  </si>
  <si>
    <t>Move to Crain Access</t>
  </si>
  <si>
    <t>Lift into TFTR</t>
  </si>
  <si>
    <t>Move In</t>
  </si>
  <si>
    <t>Reassemble</t>
  </si>
  <si>
    <t>HVE 2 Movement</t>
  </si>
  <si>
    <t>HVE 3 Movement</t>
  </si>
  <si>
    <t>Steel and Parts</t>
  </si>
  <si>
    <t>Lifting Equip.</t>
  </si>
  <si>
    <t>TOTAL Preliminary Cost Estimate ($k)=</t>
  </si>
  <si>
    <t>(1)  Procurement lead time:</t>
  </si>
  <si>
    <t>Weeks</t>
  </si>
  <si>
    <t>Purchase orders-Commercial, off-the-shelf items</t>
  </si>
  <si>
    <t>Purchase orders-Noncommercial items</t>
  </si>
  <si>
    <t>Subcontracts (non construction)</t>
  </si>
  <si>
    <t>Construction subcontracts</t>
  </si>
  <si>
    <t>Engineering 1 Days Per Week title III</t>
  </si>
  <si>
    <t>Engineering Support 1/2 Days Per Week title III</t>
  </si>
  <si>
    <t>Drafting Support 1/2 day/week title III</t>
  </si>
  <si>
    <t>Refer to Primavera Data-Base</t>
  </si>
  <si>
    <t>Lehman Review</t>
  </si>
  <si>
    <t>Martin Denault</t>
  </si>
  <si>
    <t>This job includes the efforts to relocate a TFTR neutral beam line and ancillary equipment into the NSTX test cell. This includes the High Voltage Enclosures (HVEs) and the complete beam box.</t>
  </si>
  <si>
    <t>NSTX Beamline 2 Relocation</t>
  </si>
  <si>
    <t>4- Experience</t>
  </si>
  <si>
    <t xml:space="preserve">Suits </t>
  </si>
  <si>
    <t>HVE Hilti</t>
  </si>
  <si>
    <t>Floor Plug</t>
  </si>
  <si>
    <t>Contingency</t>
  </si>
  <si>
    <t>FY10$K</t>
  </si>
  <si>
    <t>HOURS (priced at FY10 rates)</t>
  </si>
  <si>
    <t>Test Cell Maintenance</t>
  </si>
  <si>
    <t>REV 1  10/14/2010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</si>
</sst>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&quot;$&quot;#,##0.000_);[Red]\(&quot;$&quot;#,##0.000\)"/>
    <numFmt numFmtId="179" formatCode="&quot;$&quot;#,##0.0000_);[Red]\(&quot;$&quot;#,##0.0000\)"/>
    <numFmt numFmtId="180" formatCode="&quot;$&quot;#,##0.0_);[Red]\(&quot;$&quot;#,##0.0\)"/>
    <numFmt numFmtId="181" formatCode="_(* #,##0.000_);_(* \(#,##0.000\);_(* &quot;-&quot;??_);_(@_)"/>
    <numFmt numFmtId="182" formatCode="_(* #,##0.000_);_(* \(#,##0.000\);_(* &quot;-&quot;???_);_(@_)"/>
    <numFmt numFmtId="183" formatCode="_(* #,##0.0_);_(* \(#,##0.0\);_(* &quot;-&quot;??_);_(@_)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d\-mmm;@"/>
    <numFmt numFmtId="190" formatCode="mmm\-yyyy"/>
    <numFmt numFmtId="191" formatCode="[$-409]dddd\,\ mmmm\ dd\,\ yyyy"/>
    <numFmt numFmtId="192" formatCode="[$-409]mmmm\-yy;@"/>
    <numFmt numFmtId="193" formatCode="[$-409]mmm\-yy;@"/>
    <numFmt numFmtId="194" formatCode="m/d/yy;@"/>
    <numFmt numFmtId="195" formatCode="#,##0.00;[Red]#,##0.00"/>
    <numFmt numFmtId="196" formatCode="#,##0.0"/>
  </numFmts>
  <fonts count="12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u val="single"/>
      <sz val="7.5"/>
      <color indexed="61"/>
      <name val="Arial"/>
      <family val="2"/>
    </font>
    <font>
      <u val="single"/>
      <sz val="7.5"/>
      <color indexed="12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9"/>
      <name val="Times"/>
      <family val="1"/>
    </font>
    <font>
      <sz val="8"/>
      <color indexed="55"/>
      <name val="Times"/>
      <family val="1"/>
    </font>
    <font>
      <b/>
      <sz val="9"/>
      <name val="Times"/>
      <family val="1"/>
    </font>
    <font>
      <b/>
      <sz val="10"/>
      <color indexed="10"/>
      <name val="Arial"/>
      <family val="2"/>
    </font>
    <font>
      <b/>
      <u val="single"/>
      <sz val="12"/>
      <color indexed="10"/>
      <name val="Times"/>
      <family val="1"/>
    </font>
    <font>
      <b/>
      <u val="single"/>
      <sz val="12"/>
      <name val="Times"/>
      <family val="1"/>
    </font>
    <font>
      <sz val="9"/>
      <name val="Arial"/>
      <family val="2"/>
    </font>
    <font>
      <b/>
      <sz val="9"/>
      <color indexed="10"/>
      <name val="Arial"/>
      <family val="2"/>
    </font>
    <font>
      <b/>
      <u val="single"/>
      <sz val="9"/>
      <name val="Arial"/>
      <family val="2"/>
    </font>
    <font>
      <b/>
      <u val="single"/>
      <sz val="12"/>
      <color indexed="12"/>
      <name val="Times"/>
      <family val="1"/>
    </font>
    <font>
      <sz val="9"/>
      <color indexed="23"/>
      <name val="Times"/>
      <family val="1"/>
    </font>
    <font>
      <b/>
      <sz val="14"/>
      <name val="Times"/>
      <family val="1"/>
    </font>
    <font>
      <b/>
      <sz val="11"/>
      <name val="Arial"/>
      <family val="2"/>
    </font>
    <font>
      <b/>
      <u val="single"/>
      <sz val="11"/>
      <name val="Times"/>
      <family val="1"/>
    </font>
    <font>
      <b/>
      <sz val="11"/>
      <color indexed="16"/>
      <name val="Times"/>
      <family val="1"/>
    </font>
    <font>
      <b/>
      <sz val="11"/>
      <color indexed="23"/>
      <name val="Times"/>
      <family val="1"/>
    </font>
    <font>
      <b/>
      <i/>
      <sz val="14"/>
      <color indexed="12"/>
      <name val="Arial"/>
      <family val="2"/>
    </font>
    <font>
      <i/>
      <sz val="14"/>
      <color indexed="12"/>
      <name val="Arial"/>
      <family val="2"/>
    </font>
    <font>
      <b/>
      <i/>
      <u val="single"/>
      <sz val="12"/>
      <color indexed="12"/>
      <name val="Times"/>
      <family val="1"/>
    </font>
    <font>
      <i/>
      <sz val="9"/>
      <color indexed="12"/>
      <name val="Times"/>
      <family val="1"/>
    </font>
    <font>
      <b/>
      <i/>
      <sz val="9"/>
      <color indexed="12"/>
      <name val="Times"/>
      <family val="1"/>
    </font>
    <font>
      <i/>
      <sz val="9"/>
      <color indexed="12"/>
      <name val="Arial"/>
      <family val="2"/>
    </font>
    <font>
      <i/>
      <sz val="10"/>
      <color indexed="12"/>
      <name val="Arial"/>
      <family val="2"/>
    </font>
    <font>
      <b/>
      <sz val="9"/>
      <color indexed="23"/>
      <name val="Times"/>
      <family val="1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Times"/>
      <family val="1"/>
    </font>
    <font>
      <b/>
      <sz val="10"/>
      <color indexed="12"/>
      <name val="Times"/>
      <family val="1"/>
    </font>
    <font>
      <b/>
      <u val="single"/>
      <sz val="14"/>
      <color indexed="16"/>
      <name val="Times"/>
      <family val="1"/>
    </font>
    <font>
      <b/>
      <sz val="14"/>
      <color indexed="12"/>
      <name val="Times"/>
      <family val="1"/>
    </font>
    <font>
      <b/>
      <i/>
      <u val="single"/>
      <sz val="14"/>
      <name val="Times"/>
      <family val="1"/>
    </font>
    <font>
      <b/>
      <i/>
      <u val="single"/>
      <sz val="14"/>
      <color indexed="12"/>
      <name val="Times"/>
      <family val="1"/>
    </font>
    <font>
      <b/>
      <i/>
      <u val="single"/>
      <sz val="14"/>
      <name val="Arial"/>
      <family val="2"/>
    </font>
    <font>
      <sz val="8"/>
      <color indexed="22"/>
      <name val="Times"/>
      <family val="1"/>
    </font>
    <font>
      <b/>
      <u val="single"/>
      <sz val="11"/>
      <name val="Arial"/>
      <family val="2"/>
    </font>
    <font>
      <sz val="8"/>
      <color indexed="9"/>
      <name val="Times"/>
      <family val="1"/>
    </font>
    <font>
      <b/>
      <sz val="8"/>
      <color indexed="63"/>
      <name val="Arial"/>
      <family val="2"/>
    </font>
    <font>
      <b/>
      <sz val="16"/>
      <name val="Times"/>
      <family val="1"/>
    </font>
    <font>
      <sz val="16"/>
      <name val="Times"/>
      <family val="1"/>
    </font>
    <font>
      <b/>
      <i/>
      <sz val="10"/>
      <color indexed="10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u val="single"/>
      <sz val="9"/>
      <name val="Arial"/>
      <family val="2"/>
    </font>
    <font>
      <b/>
      <sz val="9"/>
      <color indexed="8"/>
      <name val="Arial"/>
      <family val="2"/>
    </font>
    <font>
      <b/>
      <sz val="11"/>
      <name val="Times"/>
      <family val="1"/>
    </font>
    <font>
      <sz val="9"/>
      <name val="Helv"/>
      <family val="0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12"/>
      <name val="Times"/>
      <family val="1"/>
    </font>
    <font>
      <b/>
      <sz val="12"/>
      <name val="Times"/>
      <family val="1"/>
    </font>
    <font>
      <b/>
      <i/>
      <sz val="12"/>
      <color indexed="12"/>
      <name val="Times"/>
      <family val="1"/>
    </font>
    <font>
      <i/>
      <sz val="12"/>
      <color indexed="12"/>
      <name val="Times"/>
      <family val="1"/>
    </font>
    <font>
      <sz val="10"/>
      <name val="Times"/>
      <family val="1"/>
    </font>
    <font>
      <b/>
      <u val="single"/>
      <sz val="10"/>
      <color indexed="12"/>
      <name val="Arial"/>
      <family val="2"/>
    </font>
    <font>
      <b/>
      <sz val="11"/>
      <color indexed="12"/>
      <name val="Arial"/>
      <family val="2"/>
    </font>
    <font>
      <b/>
      <i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b/>
      <i/>
      <sz val="10"/>
      <color indexed="12"/>
      <name val="Arial"/>
      <family val="2"/>
    </font>
    <font>
      <b/>
      <sz val="14"/>
      <color indexed="63"/>
      <name val="Arial"/>
      <family val="2"/>
    </font>
    <font>
      <sz val="14"/>
      <color indexed="63"/>
      <name val="Arial"/>
      <family val="2"/>
    </font>
    <font>
      <b/>
      <u val="single"/>
      <sz val="12"/>
      <color indexed="63"/>
      <name val="Times"/>
      <family val="1"/>
    </font>
    <font>
      <sz val="9"/>
      <color indexed="63"/>
      <name val="Times"/>
      <family val="1"/>
    </font>
    <font>
      <b/>
      <sz val="9"/>
      <color indexed="63"/>
      <name val="Times"/>
      <family val="1"/>
    </font>
    <font>
      <sz val="8"/>
      <color indexed="63"/>
      <name val="Arial"/>
      <family val="2"/>
    </font>
    <font>
      <sz val="10"/>
      <color indexed="63"/>
      <name val="Arial"/>
      <family val="2"/>
    </font>
    <font>
      <sz val="12"/>
      <color indexed="63"/>
      <name val="Times"/>
      <family val="1"/>
    </font>
    <font>
      <b/>
      <u val="single"/>
      <sz val="11"/>
      <color indexed="63"/>
      <name val="Arial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6" fillId="26" borderId="0" applyNumberFormat="0" applyBorder="0" applyAlignment="0" applyProtection="0"/>
    <xf numFmtId="0" fontId="107" fillId="27" borderId="1" applyNumberFormat="0" applyAlignment="0" applyProtection="0"/>
    <xf numFmtId="0" fontId="10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0" fillId="29" borderId="0" applyNumberFormat="0" applyBorder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4" fillId="30" borderId="1" applyNumberFormat="0" applyAlignment="0" applyProtection="0"/>
    <xf numFmtId="0" fontId="115" fillId="0" borderId="6" applyNumberFormat="0" applyFill="0" applyAlignment="0" applyProtection="0"/>
    <xf numFmtId="0" fontId="116" fillId="31" borderId="0" applyNumberFormat="0" applyBorder="0" applyAlignment="0" applyProtection="0"/>
    <xf numFmtId="0" fontId="0" fillId="0" borderId="0">
      <alignment/>
      <protection locked="0"/>
    </xf>
    <xf numFmtId="0" fontId="0" fillId="32" borderId="7" applyNumberFormat="0" applyFont="0" applyAlignment="0" applyProtection="0"/>
    <xf numFmtId="0" fontId="117" fillId="27" borderId="8" applyNumberFormat="0" applyAlignment="0" applyProtection="0"/>
    <xf numFmtId="9" fontId="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9" applyNumberFormat="0" applyFill="0" applyAlignment="0" applyProtection="0"/>
    <xf numFmtId="0" fontId="120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wrapText="1"/>
    </xf>
    <xf numFmtId="0" fontId="2" fillId="0" borderId="0" xfId="0" applyFont="1" applyAlignment="1" quotePrefix="1">
      <alignment horizontal="center"/>
    </xf>
    <xf numFmtId="0" fontId="12" fillId="0" borderId="10" xfId="57" applyFont="1" applyBorder="1" applyAlignment="1">
      <alignment horizontal="centerContinuous"/>
      <protection locked="0"/>
    </xf>
    <xf numFmtId="0" fontId="0" fillId="0" borderId="11" xfId="57" applyBorder="1" applyAlignment="1">
      <alignment horizontal="centerContinuous"/>
      <protection locked="0"/>
    </xf>
    <xf numFmtId="0" fontId="0" fillId="0" borderId="0" xfId="57">
      <alignment/>
      <protection locked="0"/>
    </xf>
    <xf numFmtId="0" fontId="2" fillId="0" borderId="12" xfId="57" applyFont="1" applyBorder="1">
      <alignment/>
      <protection locked="0"/>
    </xf>
    <xf numFmtId="0" fontId="5" fillId="0" borderId="13" xfId="57" applyFont="1" applyBorder="1">
      <alignment/>
      <protection locked="0"/>
    </xf>
    <xf numFmtId="0" fontId="1" fillId="0" borderId="13" xfId="0" applyFont="1" applyBorder="1" applyAlignment="1">
      <alignment/>
    </xf>
    <xf numFmtId="0" fontId="0" fillId="0" borderId="13" xfId="57" applyBorder="1">
      <alignment/>
      <protection locked="0"/>
    </xf>
    <xf numFmtId="0" fontId="0" fillId="0" borderId="0" xfId="57" applyAlignment="1">
      <alignment horizontal="left" vertical="top" wrapText="1"/>
      <protection locked="0"/>
    </xf>
    <xf numFmtId="0" fontId="0" fillId="0" borderId="13" xfId="57" applyFont="1" applyBorder="1" applyAlignment="1">
      <alignment horizontal="left"/>
      <protection locked="0"/>
    </xf>
    <xf numFmtId="0" fontId="0" fillId="0" borderId="13" xfId="57" applyBorder="1" applyAlignment="1">
      <alignment horizontal="left"/>
      <protection locked="0"/>
    </xf>
    <xf numFmtId="0" fontId="2" fillId="0" borderId="14" xfId="57" applyFont="1" applyBorder="1">
      <alignment/>
      <protection locked="0"/>
    </xf>
    <xf numFmtId="0" fontId="0" fillId="0" borderId="15" xfId="57" applyBorder="1" applyAlignment="1">
      <alignment horizontal="left"/>
      <protection locked="0"/>
    </xf>
    <xf numFmtId="0" fontId="2" fillId="0" borderId="0" xfId="57" applyFont="1">
      <alignment/>
      <protection locked="0"/>
    </xf>
    <xf numFmtId="0" fontId="0" fillId="0" borderId="0" xfId="57" applyAlignment="1">
      <alignment horizontal="left"/>
      <protection locked="0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8" fillId="33" borderId="0" xfId="0" applyFont="1" applyFill="1" applyAlignment="1">
      <alignment/>
    </xf>
    <xf numFmtId="0" fontId="15" fillId="0" borderId="0" xfId="0" applyFont="1" applyAlignment="1">
      <alignment wrapText="1"/>
    </xf>
    <xf numFmtId="0" fontId="15" fillId="34" borderId="0" xfId="0" applyFont="1" applyFill="1" applyAlignment="1">
      <alignment/>
    </xf>
    <xf numFmtId="0" fontId="0" fillId="0" borderId="0" xfId="57" applyFont="1">
      <alignment/>
      <protection locked="0"/>
    </xf>
    <xf numFmtId="0" fontId="0" fillId="0" borderId="13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2" xfId="0" applyFont="1" applyBorder="1" applyAlignment="1">
      <alignment/>
    </xf>
    <xf numFmtId="0" fontId="2" fillId="0" borderId="17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1" fillId="0" borderId="0" xfId="0" applyFont="1" applyAlignment="1">
      <alignment/>
    </xf>
    <xf numFmtId="166" fontId="22" fillId="0" borderId="0" xfId="0" applyNumberFormat="1" applyFont="1" applyAlignment="1">
      <alignment wrapText="1"/>
    </xf>
    <xf numFmtId="166" fontId="2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4" fillId="0" borderId="12" xfId="0" applyFont="1" applyBorder="1" applyAlignment="1">
      <alignment/>
    </xf>
    <xf numFmtId="0" fontId="15" fillId="33" borderId="0" xfId="0" applyFont="1" applyFill="1" applyAlignment="1">
      <alignment/>
    </xf>
    <xf numFmtId="0" fontId="42" fillId="33" borderId="18" xfId="0" applyFont="1" applyFill="1" applyBorder="1" applyAlignment="1">
      <alignment horizontal="center" wrapText="1"/>
    </xf>
    <xf numFmtId="0" fontId="25" fillId="33" borderId="0" xfId="0" applyFont="1" applyFill="1" applyAlignment="1">
      <alignment/>
    </xf>
    <xf numFmtId="0" fontId="38" fillId="33" borderId="0" xfId="0" applyFont="1" applyFill="1" applyAlignment="1">
      <alignment/>
    </xf>
    <xf numFmtId="194" fontId="0" fillId="33" borderId="0" xfId="0" applyNumberForma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44" fillId="33" borderId="10" xfId="0" applyFont="1" applyFill="1" applyBorder="1" applyAlignment="1">
      <alignment horizontal="centerContinuous"/>
    </xf>
    <xf numFmtId="0" fontId="44" fillId="33" borderId="11" xfId="0" applyFont="1" applyFill="1" applyBorder="1" applyAlignment="1">
      <alignment horizontal="centerContinuous"/>
    </xf>
    <xf numFmtId="0" fontId="20" fillId="35" borderId="19" xfId="0" applyFont="1" applyFill="1" applyBorder="1" applyAlignment="1">
      <alignment horizontal="centerContinuous"/>
    </xf>
    <xf numFmtId="0" fontId="20" fillId="35" borderId="20" xfId="0" applyFont="1" applyFill="1" applyBorder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13" xfId="57" applyFont="1" applyBorder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31" fillId="0" borderId="0" xfId="0" applyFon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27" fillId="33" borderId="0" xfId="0" applyFont="1" applyFill="1" applyAlignment="1" applyProtection="1">
      <alignment/>
      <protection locked="0"/>
    </xf>
    <xf numFmtId="0" fontId="15" fillId="35" borderId="10" xfId="0" applyFont="1" applyFill="1" applyBorder="1" applyAlignment="1" applyProtection="1">
      <alignment/>
      <protection locked="0"/>
    </xf>
    <xf numFmtId="0" fontId="15" fillId="35" borderId="21" xfId="0" applyFont="1" applyFill="1" applyBorder="1" applyAlignment="1" applyProtection="1">
      <alignment/>
      <protection locked="0"/>
    </xf>
    <xf numFmtId="0" fontId="15" fillId="35" borderId="11" xfId="0" applyFont="1" applyFill="1" applyBorder="1" applyAlignment="1" applyProtection="1">
      <alignment/>
      <protection locked="0"/>
    </xf>
    <xf numFmtId="0" fontId="28" fillId="35" borderId="21" xfId="0" applyFont="1" applyFill="1" applyBorder="1" applyAlignment="1" applyProtection="1">
      <alignment horizontal="centerContinuous"/>
      <protection locked="0"/>
    </xf>
    <xf numFmtId="0" fontId="33" fillId="35" borderId="21" xfId="0" applyFont="1" applyFill="1" applyBorder="1" applyAlignment="1" applyProtection="1">
      <alignment horizontal="centerContinuous"/>
      <protection locked="0"/>
    </xf>
    <xf numFmtId="0" fontId="15" fillId="35" borderId="12" xfId="0" applyFont="1" applyFill="1" applyBorder="1" applyAlignment="1" applyProtection="1">
      <alignment/>
      <protection locked="0"/>
    </xf>
    <xf numFmtId="0" fontId="45" fillId="35" borderId="0" xfId="0" applyFont="1" applyFill="1" applyBorder="1" applyAlignment="1" applyProtection="1">
      <alignment horizontal="centerContinuous"/>
      <protection locked="0"/>
    </xf>
    <xf numFmtId="0" fontId="45" fillId="35" borderId="13" xfId="0" applyFont="1" applyFill="1" applyBorder="1" applyAlignment="1" applyProtection="1">
      <alignment horizontal="centerContinuous"/>
      <protection locked="0"/>
    </xf>
    <xf numFmtId="0" fontId="45" fillId="35" borderId="19" xfId="0" applyFont="1" applyFill="1" applyBorder="1" applyAlignment="1" applyProtection="1">
      <alignment horizontal="centerContinuous"/>
      <protection locked="0"/>
    </xf>
    <xf numFmtId="0" fontId="46" fillId="35" borderId="22" xfId="0" applyFont="1" applyFill="1" applyBorder="1" applyAlignment="1" applyProtection="1">
      <alignment horizontal="centerContinuous" wrapText="1"/>
      <protection locked="0"/>
    </xf>
    <xf numFmtId="0" fontId="46" fillId="35" borderId="19" xfId="0" applyFont="1" applyFill="1" applyBorder="1" applyAlignment="1" applyProtection="1">
      <alignment horizontal="centerContinuous" wrapText="1"/>
      <protection locked="0"/>
    </xf>
    <xf numFmtId="0" fontId="46" fillId="35" borderId="18" xfId="0" applyFont="1" applyFill="1" applyBorder="1" applyAlignment="1" applyProtection="1">
      <alignment horizontal="centerContinuous" wrapText="1"/>
      <protection locked="0"/>
    </xf>
    <xf numFmtId="0" fontId="15" fillId="0" borderId="18" xfId="0" applyFont="1" applyBorder="1" applyAlignment="1" applyProtection="1">
      <alignment wrapText="1"/>
      <protection locked="0"/>
    </xf>
    <xf numFmtId="0" fontId="17" fillId="35" borderId="18" xfId="0" applyFont="1" applyFill="1" applyBorder="1" applyAlignment="1" applyProtection="1">
      <alignment horizontal="centerContinuous" wrapText="1"/>
      <protection locked="0"/>
    </xf>
    <xf numFmtId="0" fontId="17" fillId="35" borderId="17" xfId="0" applyFont="1" applyFill="1" applyBorder="1" applyAlignment="1" applyProtection="1">
      <alignment horizontal="centerContinuous" wrapText="1"/>
      <protection locked="0"/>
    </xf>
    <xf numFmtId="0" fontId="29" fillId="35" borderId="17" xfId="0" applyFont="1" applyFill="1" applyBorder="1" applyAlignment="1" applyProtection="1">
      <alignment horizontal="center" wrapText="1"/>
      <protection locked="0"/>
    </xf>
    <xf numFmtId="0" fontId="35" fillId="35" borderId="23" xfId="0" applyFont="1" applyFill="1" applyBorder="1" applyAlignment="1" applyProtection="1">
      <alignment horizontal="centerContinuous" wrapText="1"/>
      <protection locked="0"/>
    </xf>
    <xf numFmtId="0" fontId="35" fillId="35" borderId="16" xfId="0" applyFont="1" applyFill="1" applyBorder="1" applyAlignment="1" applyProtection="1">
      <alignment horizontal="centerContinuous" wrapText="1"/>
      <protection locked="0"/>
    </xf>
    <xf numFmtId="0" fontId="29" fillId="35" borderId="24" xfId="0" applyFont="1" applyFill="1" applyBorder="1" applyAlignment="1" applyProtection="1">
      <alignment horizontal="centerContinuous" wrapText="1"/>
      <protection locked="0"/>
    </xf>
    <xf numFmtId="0" fontId="15" fillId="34" borderId="0" xfId="0" applyFont="1" applyFill="1" applyAlignment="1" applyProtection="1">
      <alignment/>
      <protection locked="0"/>
    </xf>
    <xf numFmtId="0" fontId="15" fillId="34" borderId="0" xfId="0" applyFont="1" applyFill="1" applyAlignment="1" applyProtection="1">
      <alignment wrapText="1"/>
      <protection locked="0"/>
    </xf>
    <xf numFmtId="0" fontId="15" fillId="33" borderId="0" xfId="0" applyFont="1" applyFill="1" applyAlignment="1" applyProtection="1">
      <alignment/>
      <protection locked="0"/>
    </xf>
    <xf numFmtId="0" fontId="30" fillId="33" borderId="0" xfId="0" applyFont="1" applyFill="1" applyAlignment="1" applyProtection="1">
      <alignment/>
      <protection locked="0"/>
    </xf>
    <xf numFmtId="0" fontId="34" fillId="33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184" fontId="27" fillId="0" borderId="0" xfId="42" applyNumberFormat="1" applyFont="1" applyAlignment="1" applyProtection="1">
      <alignment/>
      <protection locked="0"/>
    </xf>
    <xf numFmtId="184" fontId="36" fillId="0" borderId="0" xfId="42" applyNumberFormat="1" applyFont="1" applyFill="1" applyAlignment="1" applyProtection="1">
      <alignment/>
      <protection locked="0"/>
    </xf>
    <xf numFmtId="194" fontId="0" fillId="0" borderId="0" xfId="0" applyNumberFormat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37" fillId="0" borderId="0" xfId="0" applyFont="1" applyFill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6" fontId="47" fillId="35" borderId="25" xfId="0" applyNumberFormat="1" applyFont="1" applyFill="1" applyBorder="1" applyAlignment="1" applyProtection="1">
      <alignment horizontal="centerContinuous"/>
      <protection locked="0"/>
    </xf>
    <xf numFmtId="166" fontId="47" fillId="35" borderId="19" xfId="0" applyNumberFormat="1" applyFont="1" applyFill="1" applyBorder="1" applyAlignment="1" applyProtection="1">
      <alignment horizontal="centerContinuous"/>
      <protection locked="0"/>
    </xf>
    <xf numFmtId="0" fontId="47" fillId="35" borderId="19" xfId="0" applyFont="1" applyFill="1" applyBorder="1" applyAlignment="1" applyProtection="1">
      <alignment horizontal="centerContinuous"/>
      <protection locked="0"/>
    </xf>
    <xf numFmtId="0" fontId="47" fillId="35" borderId="20" xfId="0" applyFont="1" applyFill="1" applyBorder="1" applyAlignment="1" applyProtection="1">
      <alignment horizontal="centerContinuous"/>
      <protection locked="0"/>
    </xf>
    <xf numFmtId="0" fontId="20" fillId="0" borderId="19" xfId="0" applyFont="1" applyBorder="1" applyAlignment="1" applyProtection="1">
      <alignment/>
      <protection locked="0"/>
    </xf>
    <xf numFmtId="0" fontId="24" fillId="0" borderId="25" xfId="0" applyFont="1" applyBorder="1" applyAlignment="1" applyProtection="1">
      <alignment horizontal="centerContinuous"/>
      <protection locked="0"/>
    </xf>
    <xf numFmtId="0" fontId="20" fillId="0" borderId="19" xfId="0" applyFont="1" applyBorder="1" applyAlignment="1" applyProtection="1">
      <alignment horizontal="centerContinuous"/>
      <protection locked="0"/>
    </xf>
    <xf numFmtId="0" fontId="20" fillId="0" borderId="20" xfId="0" applyFont="1" applyBorder="1" applyAlignment="1" applyProtection="1">
      <alignment horizontal="centerContinuous"/>
      <protection locked="0"/>
    </xf>
    <xf numFmtId="0" fontId="15" fillId="0" borderId="0" xfId="0" applyFont="1" applyBorder="1" applyAlignment="1" applyProtection="1">
      <alignment/>
      <protection locked="0"/>
    </xf>
    <xf numFmtId="166" fontId="16" fillId="33" borderId="14" xfId="0" applyNumberFormat="1" applyFont="1" applyFill="1" applyBorder="1" applyAlignment="1" applyProtection="1">
      <alignment/>
      <protection locked="0"/>
    </xf>
    <xf numFmtId="166" fontId="16" fillId="33" borderId="17" xfId="0" applyNumberFormat="1" applyFont="1" applyFill="1" applyBorder="1" applyAlignment="1" applyProtection="1">
      <alignment/>
      <protection locked="0"/>
    </xf>
    <xf numFmtId="166" fontId="16" fillId="33" borderId="15" xfId="0" applyNumberFormat="1" applyFont="1" applyFill="1" applyBorder="1" applyAlignment="1" applyProtection="1">
      <alignment/>
      <protection locked="0"/>
    </xf>
    <xf numFmtId="0" fontId="16" fillId="33" borderId="14" xfId="0" applyFont="1" applyFill="1" applyBorder="1" applyAlignment="1" applyProtection="1">
      <alignment/>
      <protection locked="0"/>
    </xf>
    <xf numFmtId="0" fontId="16" fillId="33" borderId="17" xfId="0" applyFont="1" applyFill="1" applyBorder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7" fillId="35" borderId="17" xfId="0" applyFont="1" applyFill="1" applyBorder="1" applyAlignment="1" applyProtection="1">
      <alignment horizontal="center" textRotation="90" wrapText="1"/>
      <protection locked="0"/>
    </xf>
    <xf numFmtId="166" fontId="39" fillId="35" borderId="26" xfId="0" applyNumberFormat="1" applyFont="1" applyFill="1" applyBorder="1" applyAlignment="1" applyProtection="1">
      <alignment textRotation="90" wrapText="1"/>
      <protection locked="0"/>
    </xf>
    <xf numFmtId="166" fontId="39" fillId="35" borderId="27" xfId="0" applyNumberFormat="1" applyFont="1" applyFill="1" applyBorder="1" applyAlignment="1" applyProtection="1">
      <alignment textRotation="90" wrapText="1"/>
      <protection locked="0"/>
    </xf>
    <xf numFmtId="166" fontId="39" fillId="35" borderId="28" xfId="0" applyNumberFormat="1" applyFont="1" applyFill="1" applyBorder="1" applyAlignment="1" applyProtection="1">
      <alignment textRotation="90" wrapText="1"/>
      <protection locked="0"/>
    </xf>
    <xf numFmtId="0" fontId="40" fillId="35" borderId="26" xfId="0" applyFont="1" applyFill="1" applyBorder="1" applyAlignment="1" applyProtection="1">
      <alignment textRotation="90" wrapText="1"/>
      <protection locked="0"/>
    </xf>
    <xf numFmtId="0" fontId="40" fillId="35" borderId="27" xfId="0" applyFont="1" applyFill="1" applyBorder="1" applyAlignment="1" applyProtection="1">
      <alignment textRotation="90" wrapText="1"/>
      <protection locked="0"/>
    </xf>
    <xf numFmtId="0" fontId="40" fillId="35" borderId="29" xfId="0" applyFont="1" applyFill="1" applyBorder="1" applyAlignment="1" applyProtection="1">
      <alignment textRotation="90" wrapText="1"/>
      <protection locked="0"/>
    </xf>
    <xf numFmtId="0" fontId="25" fillId="34" borderId="0" xfId="0" applyFont="1" applyFill="1" applyAlignment="1" applyProtection="1">
      <alignment/>
      <protection locked="0"/>
    </xf>
    <xf numFmtId="0" fontId="48" fillId="36" borderId="0" xfId="0" applyFont="1" applyFill="1" applyAlignment="1" applyProtection="1">
      <alignment/>
      <protection locked="0"/>
    </xf>
    <xf numFmtId="166" fontId="6" fillId="0" borderId="0" xfId="0" applyNumberFormat="1" applyFont="1" applyAlignment="1" applyProtection="1">
      <alignment/>
      <protection locked="0"/>
    </xf>
    <xf numFmtId="166" fontId="6" fillId="0" borderId="13" xfId="0" applyNumberFormat="1" applyFont="1" applyBorder="1" applyAlignment="1" applyProtection="1">
      <alignment/>
      <protection locked="0"/>
    </xf>
    <xf numFmtId="184" fontId="6" fillId="0" borderId="0" xfId="42" applyNumberFormat="1" applyFont="1" applyAlignment="1" applyProtection="1">
      <alignment/>
      <protection locked="0"/>
    </xf>
    <xf numFmtId="14" fontId="21" fillId="0" borderId="0" xfId="0" applyNumberFormat="1" applyFont="1" applyAlignment="1" applyProtection="1">
      <alignment/>
      <protection locked="0"/>
    </xf>
    <xf numFmtId="0" fontId="0" fillId="37" borderId="0" xfId="0" applyFill="1" applyAlignment="1">
      <alignment/>
    </xf>
    <xf numFmtId="43" fontId="50" fillId="36" borderId="0" xfId="42" applyFont="1" applyFill="1" applyAlignment="1" applyProtection="1">
      <alignment/>
      <protection locked="0"/>
    </xf>
    <xf numFmtId="0" fontId="50" fillId="36" borderId="0" xfId="0" applyFont="1" applyFill="1" applyAlignment="1" applyProtection="1">
      <alignment/>
      <protection locked="0"/>
    </xf>
    <xf numFmtId="167" fontId="41" fillId="0" borderId="0" xfId="0" applyNumberFormat="1" applyFont="1" applyFill="1" applyAlignment="1">
      <alignment horizontal="center"/>
    </xf>
    <xf numFmtId="0" fontId="40" fillId="35" borderId="0" xfId="0" applyFont="1" applyFill="1" applyBorder="1" applyAlignment="1" applyProtection="1">
      <alignment textRotation="90" wrapText="1"/>
      <protection locked="0"/>
    </xf>
    <xf numFmtId="0" fontId="0" fillId="0" borderId="0" xfId="0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193" fontId="27" fillId="33" borderId="30" xfId="0" applyNumberFormat="1" applyFont="1" applyFill="1" applyBorder="1" applyAlignment="1" applyProtection="1">
      <alignment horizontal="center" textRotation="90"/>
      <protection locked="0"/>
    </xf>
    <xf numFmtId="0" fontId="15" fillId="33" borderId="0" xfId="0" applyFont="1" applyFill="1" applyAlignment="1">
      <alignment wrapText="1"/>
    </xf>
    <xf numFmtId="189" fontId="2" fillId="33" borderId="30" xfId="0" applyNumberFormat="1" applyFont="1" applyFill="1" applyBorder="1" applyAlignment="1" applyProtection="1">
      <alignment vertical="top" wrapText="1"/>
      <protection locked="0"/>
    </xf>
    <xf numFmtId="193" fontId="27" fillId="38" borderId="30" xfId="0" applyNumberFormat="1" applyFont="1" applyFill="1" applyBorder="1" applyAlignment="1" applyProtection="1">
      <alignment horizontal="center" textRotation="90"/>
      <protection locked="0"/>
    </xf>
    <xf numFmtId="0" fontId="15" fillId="38" borderId="0" xfId="0" applyFont="1" applyFill="1" applyAlignment="1">
      <alignment/>
    </xf>
    <xf numFmtId="189" fontId="2" fillId="38" borderId="30" xfId="0" applyNumberFormat="1" applyFont="1" applyFill="1" applyBorder="1" applyAlignment="1" applyProtection="1">
      <alignment vertical="top" wrapText="1"/>
      <protection locked="0"/>
    </xf>
    <xf numFmtId="0" fontId="52" fillId="0" borderId="25" xfId="0" applyFont="1" applyBorder="1" applyAlignment="1">
      <alignment horizontal="centerContinuous"/>
    </xf>
    <xf numFmtId="0" fontId="52" fillId="0" borderId="19" xfId="0" applyFont="1" applyBorder="1" applyAlignment="1">
      <alignment horizontal="centerContinuous"/>
    </xf>
    <xf numFmtId="0" fontId="53" fillId="0" borderId="19" xfId="0" applyFont="1" applyBorder="1" applyAlignment="1">
      <alignment horizontal="centerContinuous"/>
    </xf>
    <xf numFmtId="0" fontId="53" fillId="0" borderId="20" xfId="0" applyFont="1" applyBorder="1" applyAlignment="1">
      <alignment horizontal="centerContinuous"/>
    </xf>
    <xf numFmtId="0" fontId="52" fillId="33" borderId="25" xfId="0" applyFont="1" applyFill="1" applyBorder="1" applyAlignment="1">
      <alignment horizontal="centerContinuous"/>
    </xf>
    <xf numFmtId="0" fontId="52" fillId="33" borderId="19" xfId="0" applyFont="1" applyFill="1" applyBorder="1" applyAlignment="1">
      <alignment horizontal="centerContinuous"/>
    </xf>
    <xf numFmtId="0" fontId="52" fillId="33" borderId="20" xfId="0" applyFont="1" applyFill="1" applyBorder="1" applyAlignment="1">
      <alignment horizontal="centerContinuous"/>
    </xf>
    <xf numFmtId="0" fontId="53" fillId="33" borderId="19" xfId="0" applyFont="1" applyFill="1" applyBorder="1" applyAlignment="1">
      <alignment horizontal="centerContinuous"/>
    </xf>
    <xf numFmtId="0" fontId="53" fillId="33" borderId="20" xfId="0" applyFont="1" applyFill="1" applyBorder="1" applyAlignment="1">
      <alignment horizontal="centerContinuous"/>
    </xf>
    <xf numFmtId="0" fontId="51" fillId="39" borderId="31" xfId="0" applyFont="1" applyFill="1" applyBorder="1" applyAlignment="1" applyProtection="1">
      <alignment textRotation="90" wrapText="1"/>
      <protection locked="0"/>
    </xf>
    <xf numFmtId="0" fontId="48" fillId="39" borderId="24" xfId="0" applyFont="1" applyFill="1" applyBorder="1" applyAlignment="1" applyProtection="1">
      <alignment/>
      <protection locked="0"/>
    </xf>
    <xf numFmtId="0" fontId="51" fillId="40" borderId="31" xfId="0" applyFont="1" applyFill="1" applyBorder="1" applyAlignment="1" applyProtection="1">
      <alignment textRotation="90" wrapText="1"/>
      <protection locked="0"/>
    </xf>
    <xf numFmtId="0" fontId="15" fillId="40" borderId="24" xfId="0" applyFont="1" applyFill="1" applyBorder="1" applyAlignment="1" applyProtection="1">
      <alignment/>
      <protection locked="0"/>
    </xf>
    <xf numFmtId="9" fontId="6" fillId="0" borderId="0" xfId="60" applyFont="1" applyFill="1" applyAlignment="1" applyProtection="1">
      <alignment/>
      <protection locked="0"/>
    </xf>
    <xf numFmtId="9" fontId="21" fillId="0" borderId="0" xfId="60" applyFont="1" applyFill="1" applyAlignment="1" applyProtection="1">
      <alignment/>
      <protection locked="0"/>
    </xf>
    <xf numFmtId="166" fontId="19" fillId="0" borderId="14" xfId="0" applyNumberFormat="1" applyFont="1" applyBorder="1" applyAlignment="1" applyProtection="1">
      <alignment horizontal="centerContinuous"/>
      <protection locked="0"/>
    </xf>
    <xf numFmtId="166" fontId="20" fillId="0" borderId="17" xfId="0" applyNumberFormat="1" applyFont="1" applyBorder="1" applyAlignment="1" applyProtection="1">
      <alignment horizontal="centerContinuous"/>
      <protection locked="0"/>
    </xf>
    <xf numFmtId="166" fontId="20" fillId="0" borderId="15" xfId="0" applyNumberFormat="1" applyFont="1" applyBorder="1" applyAlignment="1" applyProtection="1">
      <alignment horizontal="centerContinuous"/>
      <protection locked="0"/>
    </xf>
    <xf numFmtId="0" fontId="16" fillId="39" borderId="31" xfId="0" applyFont="1" applyFill="1" applyBorder="1" applyAlignment="1" applyProtection="1">
      <alignment/>
      <protection locked="0"/>
    </xf>
    <xf numFmtId="0" fontId="15" fillId="40" borderId="31" xfId="0" applyFont="1" applyFill="1" applyBorder="1" applyAlignment="1" applyProtection="1">
      <alignment/>
      <protection locked="0"/>
    </xf>
    <xf numFmtId="0" fontId="26" fillId="39" borderId="32" xfId="0" applyFont="1" applyFill="1" applyBorder="1" applyAlignment="1" applyProtection="1" quotePrefix="1">
      <alignment horizontal="centerContinuous"/>
      <protection locked="0"/>
    </xf>
    <xf numFmtId="0" fontId="26" fillId="40" borderId="32" xfId="0" applyFont="1" applyFill="1" applyBorder="1" applyAlignment="1" applyProtection="1" quotePrefix="1">
      <alignment/>
      <protection locked="0"/>
    </xf>
    <xf numFmtId="0" fontId="32" fillId="33" borderId="0" xfId="0" applyFont="1" applyFill="1" applyAlignment="1" applyProtection="1">
      <alignment/>
      <protection locked="0"/>
    </xf>
    <xf numFmtId="0" fontId="47" fillId="35" borderId="21" xfId="0" applyFont="1" applyFill="1" applyBorder="1" applyAlignment="1" applyProtection="1">
      <alignment horizontal="centerContinuous"/>
      <protection locked="0"/>
    </xf>
    <xf numFmtId="0" fontId="0" fillId="35" borderId="11" xfId="0" applyFill="1" applyBorder="1" applyAlignment="1" applyProtection="1">
      <alignment/>
      <protection locked="0"/>
    </xf>
    <xf numFmtId="42" fontId="0" fillId="0" borderId="0" xfId="0" applyNumberFormat="1" applyAlignment="1">
      <alignment/>
    </xf>
    <xf numFmtId="42" fontId="0" fillId="33" borderId="0" xfId="0" applyNumberFormat="1" applyFill="1" applyAlignment="1">
      <alignment/>
    </xf>
    <xf numFmtId="0" fontId="4" fillId="0" borderId="17" xfId="0" applyFont="1" applyBorder="1" applyAlignment="1">
      <alignment/>
    </xf>
    <xf numFmtId="0" fontId="0" fillId="0" borderId="0" xfId="0" applyAlignment="1">
      <alignment vertical="top"/>
    </xf>
    <xf numFmtId="42" fontId="0" fillId="0" borderId="0" xfId="0" applyNumberFormat="1" applyAlignment="1">
      <alignment vertical="top"/>
    </xf>
    <xf numFmtId="0" fontId="0" fillId="35" borderId="11" xfId="0" applyFill="1" applyBorder="1" applyAlignment="1">
      <alignment horizontal="centerContinuous"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42" fontId="0" fillId="0" borderId="0" xfId="45" applyAlignment="1">
      <alignment horizontal="right"/>
    </xf>
    <xf numFmtId="42" fontId="0" fillId="0" borderId="0" xfId="45" applyFont="1" applyAlignment="1">
      <alignment horizontal="right"/>
    </xf>
    <xf numFmtId="42" fontId="0" fillId="33" borderId="0" xfId="45" applyFill="1" applyAlignment="1">
      <alignment horizontal="right"/>
    </xf>
    <xf numFmtId="0" fontId="0" fillId="0" borderId="17" xfId="0" applyBorder="1" applyAlignment="1">
      <alignment/>
    </xf>
    <xf numFmtId="42" fontId="0" fillId="0" borderId="17" xfId="45" applyBorder="1" applyAlignment="1">
      <alignment horizontal="right"/>
    </xf>
    <xf numFmtId="0" fontId="1" fillId="0" borderId="17" xfId="0" applyFont="1" applyBorder="1" applyAlignment="1">
      <alignment horizontal="centerContinuous" wrapText="1"/>
    </xf>
    <xf numFmtId="0" fontId="0" fillId="0" borderId="17" xfId="0" applyFont="1" applyBorder="1" applyAlignment="1">
      <alignment/>
    </xf>
    <xf numFmtId="42" fontId="0" fillId="0" borderId="17" xfId="0" applyNumberFormat="1" applyBorder="1" applyAlignment="1">
      <alignment/>
    </xf>
    <xf numFmtId="0" fontId="2" fillId="0" borderId="0" xfId="0" applyFont="1" applyAlignment="1">
      <alignment/>
    </xf>
    <xf numFmtId="42" fontId="0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42" fontId="0" fillId="0" borderId="0" xfId="45" applyFont="1" applyAlignment="1">
      <alignment horizontal="right" vertical="top"/>
    </xf>
    <xf numFmtId="42" fontId="2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 vertical="top"/>
    </xf>
    <xf numFmtId="42" fontId="55" fillId="0" borderId="0" xfId="45" applyFont="1" applyFill="1" applyBorder="1" applyAlignment="1">
      <alignment horizontal="right" vertical="top"/>
    </xf>
    <xf numFmtId="42" fontId="0" fillId="0" borderId="0" xfId="45" applyFill="1" applyBorder="1" applyAlignment="1">
      <alignment horizontal="right" vertical="top"/>
    </xf>
    <xf numFmtId="0" fontId="0" fillId="0" borderId="0" xfId="0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top"/>
    </xf>
    <xf numFmtId="42" fontId="0" fillId="0" borderId="0" xfId="0" applyNumberForma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 vertical="top"/>
    </xf>
    <xf numFmtId="1" fontId="2" fillId="0" borderId="0" xfId="0" applyNumberFormat="1" applyFont="1" applyAlignment="1">
      <alignment horizontal="center" vertical="top"/>
    </xf>
    <xf numFmtId="168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42" fontId="0" fillId="0" borderId="0" xfId="45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42" fontId="2" fillId="0" borderId="0" xfId="45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1" fontId="0" fillId="0" borderId="0" xfId="0" applyNumberFormat="1" applyFill="1" applyBorder="1" applyAlignment="1">
      <alignment vertical="top" wrapText="1"/>
    </xf>
    <xf numFmtId="9" fontId="2" fillId="0" borderId="0" xfId="0" applyNumberFormat="1" applyFont="1" applyAlignment="1">
      <alignment horizontal="center" wrapText="1"/>
    </xf>
    <xf numFmtId="0" fontId="2" fillId="35" borderId="10" xfId="0" applyFont="1" applyFill="1" applyBorder="1" applyAlignment="1">
      <alignment horizontal="centerContinuous"/>
    </xf>
    <xf numFmtId="42" fontId="0" fillId="0" borderId="0" xfId="0" applyNumberFormat="1" applyFill="1" applyBorder="1" applyAlignment="1">
      <alignment vertical="top"/>
    </xf>
    <xf numFmtId="9" fontId="0" fillId="0" borderId="0" xfId="0" applyNumberFormat="1" applyAlignment="1">
      <alignment vertical="top"/>
    </xf>
    <xf numFmtId="0" fontId="2" fillId="35" borderId="12" xfId="0" applyFont="1" applyFill="1" applyBorder="1" applyAlignment="1">
      <alignment/>
    </xf>
    <xf numFmtId="42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Alignment="1">
      <alignment vertical="top"/>
    </xf>
    <xf numFmtId="0" fontId="2" fillId="35" borderId="14" xfId="0" applyFont="1" applyFill="1" applyBorder="1" applyAlignment="1">
      <alignment/>
    </xf>
    <xf numFmtId="42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Alignment="1">
      <alignment vertical="top"/>
    </xf>
    <xf numFmtId="0" fontId="23" fillId="0" borderId="0" xfId="0" applyFont="1" applyAlignment="1">
      <alignment/>
    </xf>
    <xf numFmtId="184" fontId="27" fillId="0" borderId="0" xfId="42" applyNumberFormat="1" applyFont="1" applyAlignment="1">
      <alignment/>
    </xf>
    <xf numFmtId="184" fontId="6" fillId="0" borderId="0" xfId="42" applyNumberFormat="1" applyFont="1" applyAlignment="1">
      <alignment/>
    </xf>
    <xf numFmtId="0" fontId="21" fillId="0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4" fontId="2" fillId="33" borderId="0" xfId="0" applyNumberFormat="1" applyFont="1" applyFill="1" applyAlignment="1">
      <alignment horizontal="left"/>
    </xf>
    <xf numFmtId="0" fontId="56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166" fontId="58" fillId="0" borderId="0" xfId="0" applyNumberFormat="1" applyFont="1" applyAlignment="1">
      <alignment/>
    </xf>
    <xf numFmtId="166" fontId="7" fillId="0" borderId="0" xfId="0" applyNumberFormat="1" applyFont="1" applyFill="1" applyAlignment="1">
      <alignment/>
    </xf>
    <xf numFmtId="194" fontId="0" fillId="33" borderId="0" xfId="0" applyNumberFormat="1" applyFont="1" applyFill="1" applyAlignment="1">
      <alignment/>
    </xf>
    <xf numFmtId="0" fontId="56" fillId="0" borderId="0" xfId="0" applyFont="1" applyAlignment="1">
      <alignment/>
    </xf>
    <xf numFmtId="0" fontId="15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9" fontId="15" fillId="0" borderId="0" xfId="60" applyFont="1" applyFill="1" applyAlignment="1" applyProtection="1">
      <alignment/>
      <protection locked="0"/>
    </xf>
    <xf numFmtId="166" fontId="15" fillId="0" borderId="0" xfId="0" applyNumberFormat="1" applyFont="1" applyAlignment="1">
      <alignment/>
    </xf>
    <xf numFmtId="0" fontId="59" fillId="34" borderId="0" xfId="0" applyFont="1" applyFill="1" applyAlignment="1" applyProtection="1">
      <alignment/>
      <protection locked="0"/>
    </xf>
    <xf numFmtId="166" fontId="6" fillId="34" borderId="0" xfId="0" applyNumberFormat="1" applyFont="1" applyFill="1" applyAlignment="1" applyProtection="1">
      <alignment/>
      <protection locked="0"/>
    </xf>
    <xf numFmtId="166" fontId="6" fillId="34" borderId="0" xfId="0" applyNumberFormat="1" applyFont="1" applyFill="1" applyAlignment="1" applyProtection="1">
      <alignment horizontal="left"/>
      <protection locked="0"/>
    </xf>
    <xf numFmtId="166" fontId="6" fillId="34" borderId="13" xfId="0" applyNumberFormat="1" applyFont="1" applyFill="1" applyBorder="1" applyAlignment="1" applyProtection="1">
      <alignment/>
      <protection locked="0"/>
    </xf>
    <xf numFmtId="184" fontId="6" fillId="34" borderId="0" xfId="42" applyNumberFormat="1" applyFont="1" applyFill="1" applyAlignment="1" applyProtection="1">
      <alignment/>
      <protection locked="0"/>
    </xf>
    <xf numFmtId="184" fontId="6" fillId="0" borderId="0" xfId="42" applyNumberFormat="1" applyFont="1" applyFill="1" applyAlignment="1" applyProtection="1">
      <alignment/>
      <protection locked="0"/>
    </xf>
    <xf numFmtId="0" fontId="60" fillId="0" borderId="0" xfId="0" applyFont="1" applyFill="1" applyAlignment="1" applyProtection="1">
      <alignment/>
      <protection locked="0"/>
    </xf>
    <xf numFmtId="0" fontId="60" fillId="34" borderId="0" xfId="0" applyFont="1" applyFill="1" applyAlignment="1">
      <alignment/>
    </xf>
    <xf numFmtId="0" fontId="17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59" fillId="37" borderId="0" xfId="0" applyFont="1" applyFill="1" applyAlignment="1" applyProtection="1">
      <alignment horizontal="center"/>
      <protection locked="0"/>
    </xf>
    <xf numFmtId="0" fontId="35" fillId="0" borderId="0" xfId="0" applyFont="1" applyFill="1" applyAlignment="1" applyProtection="1">
      <alignment horizontal="center"/>
      <protection locked="0"/>
    </xf>
    <xf numFmtId="0" fontId="17" fillId="33" borderId="0" xfId="0" applyFont="1" applyFill="1" applyAlignment="1">
      <alignment horizontal="center"/>
    </xf>
    <xf numFmtId="0" fontId="17" fillId="37" borderId="0" xfId="0" applyFont="1" applyFill="1" applyAlignment="1" applyProtection="1">
      <alignment horizontal="center"/>
      <protection locked="0"/>
    </xf>
    <xf numFmtId="166" fontId="61" fillId="35" borderId="0" xfId="0" applyNumberFormat="1" applyFont="1" applyFill="1" applyAlignment="1" applyProtection="1">
      <alignment/>
      <protection locked="0"/>
    </xf>
    <xf numFmtId="184" fontId="62" fillId="35" borderId="0" xfId="42" applyNumberFormat="1" applyFont="1" applyFill="1" applyAlignment="1" applyProtection="1">
      <alignment/>
      <protection locked="0"/>
    </xf>
    <xf numFmtId="184" fontId="62" fillId="0" borderId="0" xfId="42" applyNumberFormat="1" applyFont="1" applyFill="1" applyAlignment="1" applyProtection="1">
      <alignment/>
      <protection locked="0"/>
    </xf>
    <xf numFmtId="0" fontId="17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59" fillId="0" borderId="0" xfId="0" applyFont="1" applyFill="1" applyAlignment="1" applyProtection="1">
      <alignment/>
      <protection locked="0"/>
    </xf>
    <xf numFmtId="166" fontId="41" fillId="0" borderId="0" xfId="0" applyNumberFormat="1" applyFont="1" applyFill="1" applyAlignment="1" applyProtection="1">
      <alignment/>
      <protection locked="0"/>
    </xf>
    <xf numFmtId="166" fontId="41" fillId="0" borderId="0" xfId="0" applyNumberFormat="1" applyFont="1" applyFill="1" applyAlignment="1" applyProtection="1">
      <alignment horizontal="left"/>
      <protection locked="0"/>
    </xf>
    <xf numFmtId="0" fontId="41" fillId="0" borderId="0" xfId="0" applyFont="1" applyFill="1" applyAlignment="1" applyProtection="1">
      <alignment/>
      <protection locked="0"/>
    </xf>
    <xf numFmtId="0" fontId="15" fillId="0" borderId="0" xfId="0" applyFont="1" applyFill="1" applyAlignment="1">
      <alignment/>
    </xf>
    <xf numFmtId="0" fontId="63" fillId="0" borderId="0" xfId="0" applyFont="1" applyFill="1" applyAlignment="1" applyProtection="1">
      <alignment/>
      <protection locked="0"/>
    </xf>
    <xf numFmtId="0" fontId="64" fillId="41" borderId="25" xfId="0" applyFont="1" applyFill="1" applyBorder="1" applyAlignment="1" applyProtection="1">
      <alignment/>
      <protection locked="0"/>
    </xf>
    <xf numFmtId="0" fontId="63" fillId="41" borderId="19" xfId="0" applyFont="1" applyFill="1" applyBorder="1" applyAlignment="1" applyProtection="1">
      <alignment/>
      <protection locked="0"/>
    </xf>
    <xf numFmtId="0" fontId="64" fillId="41" borderId="19" xfId="0" applyFont="1" applyFill="1" applyBorder="1" applyAlignment="1" applyProtection="1">
      <alignment/>
      <protection locked="0"/>
    </xf>
    <xf numFmtId="166" fontId="59" fillId="41" borderId="20" xfId="0" applyNumberFormat="1" applyFont="1" applyFill="1" applyBorder="1" applyAlignment="1" applyProtection="1">
      <alignment/>
      <protection locked="0"/>
    </xf>
    <xf numFmtId="166" fontId="65" fillId="0" borderId="0" xfId="0" applyNumberFormat="1" applyFont="1" applyFill="1" applyBorder="1" applyAlignment="1" applyProtection="1">
      <alignment/>
      <protection locked="0"/>
    </xf>
    <xf numFmtId="0" fontId="63" fillId="33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 applyProtection="1">
      <alignment/>
      <protection locked="0"/>
    </xf>
    <xf numFmtId="0" fontId="66" fillId="0" borderId="0" xfId="0" applyFont="1" applyFill="1" applyAlignment="1" applyProtection="1">
      <alignment/>
      <protection locked="0"/>
    </xf>
    <xf numFmtId="0" fontId="63" fillId="0" borderId="0" xfId="0" applyFont="1" applyFill="1" applyAlignment="1" applyProtection="1">
      <alignment horizontal="left"/>
      <protection locked="0"/>
    </xf>
    <xf numFmtId="0" fontId="0" fillId="35" borderId="21" xfId="0" applyFill="1" applyBorder="1" applyAlignment="1" applyProtection="1">
      <alignment horizontal="centerContinuous"/>
      <protection locked="0"/>
    </xf>
    <xf numFmtId="166" fontId="0" fillId="35" borderId="21" xfId="0" applyNumberFormat="1" applyFill="1" applyBorder="1" applyAlignment="1" applyProtection="1">
      <alignment horizontal="centerContinuous"/>
      <protection locked="0"/>
    </xf>
    <xf numFmtId="0" fontId="2" fillId="0" borderId="0" xfId="0" applyFont="1" applyFill="1" applyAlignment="1" applyProtection="1">
      <alignment/>
      <protection locked="0"/>
    </xf>
    <xf numFmtId="0" fontId="68" fillId="0" borderId="10" xfId="0" applyFont="1" applyBorder="1" applyAlignment="1" applyProtection="1" quotePrefix="1">
      <alignment/>
      <protection locked="0"/>
    </xf>
    <xf numFmtId="0" fontId="69" fillId="0" borderId="21" xfId="0" applyFont="1" applyFill="1" applyBorder="1" applyAlignment="1" applyProtection="1">
      <alignment/>
      <protection locked="0"/>
    </xf>
    <xf numFmtId="0" fontId="69" fillId="0" borderId="21" xfId="0" applyFont="1" applyBorder="1" applyAlignment="1" applyProtection="1">
      <alignment/>
      <protection locked="0"/>
    </xf>
    <xf numFmtId="0" fontId="70" fillId="0" borderId="21" xfId="0" applyFont="1" applyFill="1" applyBorder="1" applyAlignment="1" applyProtection="1">
      <alignment/>
      <protection locked="0"/>
    </xf>
    <xf numFmtId="0" fontId="72" fillId="0" borderId="0" xfId="0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35" borderId="12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166" fontId="0" fillId="35" borderId="0" xfId="0" applyNumberForma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67" fillId="0" borderId="0" xfId="0" applyFont="1" applyFill="1" applyBorder="1" applyAlignment="1" applyProtection="1">
      <alignment textRotation="91"/>
      <protection locked="0"/>
    </xf>
    <xf numFmtId="0" fontId="2" fillId="0" borderId="0" xfId="0" applyFont="1" applyFill="1" applyAlignment="1">
      <alignment/>
    </xf>
    <xf numFmtId="0" fontId="2" fillId="0" borderId="0" xfId="0" applyFont="1" applyAlignment="1" applyProtection="1">
      <alignment/>
      <protection locked="0"/>
    </xf>
    <xf numFmtId="0" fontId="72" fillId="0" borderId="12" xfId="0" applyFont="1" applyBorder="1" applyAlignment="1" applyProtection="1">
      <alignment/>
      <protection locked="0"/>
    </xf>
    <xf numFmtId="0" fontId="69" fillId="0" borderId="0" xfId="0" applyFont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69" fillId="33" borderId="0" xfId="0" applyFont="1" applyFill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72" fillId="0" borderId="12" xfId="0" applyFont="1" applyBorder="1" applyAlignment="1" applyProtection="1">
      <alignment/>
      <protection locked="0"/>
    </xf>
    <xf numFmtId="0" fontId="69" fillId="0" borderId="0" xfId="0" applyFont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69" fillId="33" borderId="0" xfId="0" applyFont="1" applyFill="1" applyBorder="1" applyAlignment="1">
      <alignment/>
    </xf>
    <xf numFmtId="0" fontId="72" fillId="0" borderId="0" xfId="0" applyFont="1" applyBorder="1" applyAlignment="1" applyProtection="1">
      <alignment/>
      <protection locked="0"/>
    </xf>
    <xf numFmtId="166" fontId="74" fillId="35" borderId="0" xfId="0" applyNumberFormat="1" applyFont="1" applyFill="1" applyBorder="1" applyAlignment="1" applyProtection="1">
      <alignment horizontal="center"/>
      <protection locked="0"/>
    </xf>
    <xf numFmtId="166" fontId="74" fillId="0" borderId="0" xfId="0" applyNumberFormat="1" applyFont="1" applyFill="1" applyBorder="1" applyAlignment="1" applyProtection="1">
      <alignment horizontal="center"/>
      <protection locked="0"/>
    </xf>
    <xf numFmtId="166" fontId="2" fillId="35" borderId="0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Border="1" applyAlignment="1" applyProtection="1">
      <alignment horizontal="center"/>
      <protection locked="0"/>
    </xf>
    <xf numFmtId="166" fontId="0" fillId="35" borderId="0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18" fillId="0" borderId="14" xfId="0" applyFont="1" applyBorder="1" applyAlignment="1" applyProtection="1">
      <alignment/>
      <protection locked="0"/>
    </xf>
    <xf numFmtId="0" fontId="18" fillId="0" borderId="17" xfId="0" applyFont="1" applyBorder="1" applyAlignment="1" applyProtection="1">
      <alignment/>
      <protection locked="0"/>
    </xf>
    <xf numFmtId="0" fontId="75" fillId="0" borderId="17" xfId="0" applyFont="1" applyBorder="1" applyAlignment="1" applyProtection="1">
      <alignment/>
      <protection locked="0"/>
    </xf>
    <xf numFmtId="0" fontId="76" fillId="0" borderId="17" xfId="0" applyFont="1" applyFill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75" fillId="0" borderId="0" xfId="0" applyFont="1" applyBorder="1" applyAlignment="1" applyProtection="1">
      <alignment/>
      <protection locked="0"/>
    </xf>
    <xf numFmtId="0" fontId="76" fillId="0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>
      <alignment/>
    </xf>
    <xf numFmtId="0" fontId="2" fillId="35" borderId="14" xfId="0" applyFont="1" applyFill="1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166" fontId="0" fillId="35" borderId="17" xfId="0" applyNumberFormat="1" applyFill="1" applyBorder="1" applyAlignment="1" applyProtection="1">
      <alignment horizontal="center"/>
      <protection locked="0"/>
    </xf>
    <xf numFmtId="0" fontId="63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 horizontal="left"/>
      <protection locked="0"/>
    </xf>
    <xf numFmtId="0" fontId="63" fillId="0" borderId="0" xfId="0" applyFont="1" applyAlignment="1">
      <alignment/>
    </xf>
    <xf numFmtId="0" fontId="67" fillId="0" borderId="0" xfId="0" applyFont="1" applyFill="1" applyAlignment="1" applyProtection="1">
      <alignment textRotation="91"/>
      <protection locked="0"/>
    </xf>
    <xf numFmtId="0" fontId="67" fillId="0" borderId="0" xfId="0" applyFont="1" applyFill="1" applyAlignment="1">
      <alignment textRotation="91"/>
    </xf>
    <xf numFmtId="0" fontId="2" fillId="0" borderId="0" xfId="0" applyFont="1" applyFill="1" applyAlignment="1">
      <alignment horizontal="center" wrapText="1"/>
    </xf>
    <xf numFmtId="0" fontId="0" fillId="0" borderId="0" xfId="0" applyAlignment="1" applyProtection="1">
      <alignment horizontal="left"/>
      <protection locked="0"/>
    </xf>
    <xf numFmtId="0" fontId="27" fillId="0" borderId="0" xfId="0" applyFont="1" applyAlignment="1" applyProtection="1">
      <alignment horizontal="left"/>
      <protection locked="0"/>
    </xf>
    <xf numFmtId="0" fontId="37" fillId="0" borderId="0" xfId="0" applyFont="1" applyFill="1" applyAlignment="1" applyProtection="1">
      <alignment horizontal="left" wrapText="1"/>
      <protection locked="0"/>
    </xf>
    <xf numFmtId="0" fontId="0" fillId="33" borderId="0" xfId="0" applyFill="1" applyAlignment="1">
      <alignment horizontal="left"/>
    </xf>
    <xf numFmtId="9" fontId="2" fillId="0" borderId="0" xfId="0" applyNumberFormat="1" applyFont="1" applyFill="1" applyAlignment="1">
      <alignment/>
    </xf>
    <xf numFmtId="0" fontId="37" fillId="0" borderId="0" xfId="0" applyFont="1" applyFill="1" applyAlignment="1" applyProtection="1">
      <alignment horizontal="center"/>
      <protection locked="0"/>
    </xf>
    <xf numFmtId="14" fontId="0" fillId="33" borderId="0" xfId="0" applyNumberFormat="1" applyFill="1" applyAlignment="1">
      <alignment horizontal="left"/>
    </xf>
    <xf numFmtId="196" fontId="6" fillId="0" borderId="0" xfId="0" applyNumberFormat="1" applyFont="1" applyAlignment="1" applyProtection="1">
      <alignment/>
      <protection locked="0"/>
    </xf>
    <xf numFmtId="196" fontId="6" fillId="34" borderId="0" xfId="0" applyNumberFormat="1" applyFont="1" applyFill="1" applyAlignment="1" applyProtection="1">
      <alignment/>
      <protection locked="0"/>
    </xf>
    <xf numFmtId="196" fontId="61" fillId="35" borderId="0" xfId="0" applyNumberFormat="1" applyFont="1" applyFill="1" applyAlignment="1" applyProtection="1">
      <alignment/>
      <protection locked="0"/>
    </xf>
    <xf numFmtId="196" fontId="41" fillId="0" borderId="0" xfId="0" applyNumberFormat="1" applyFont="1" applyFill="1" applyAlignment="1" applyProtection="1">
      <alignment/>
      <protection locked="0"/>
    </xf>
    <xf numFmtId="196" fontId="41" fillId="34" borderId="0" xfId="0" applyNumberFormat="1" applyFont="1" applyFill="1" applyAlignment="1" applyProtection="1">
      <alignment/>
      <protection locked="0"/>
    </xf>
    <xf numFmtId="196" fontId="15" fillId="0" borderId="0" xfId="0" applyNumberFormat="1" applyFont="1" applyBorder="1" applyAlignment="1" applyProtection="1">
      <alignment/>
      <protection locked="0"/>
    </xf>
    <xf numFmtId="196" fontId="2" fillId="0" borderId="0" xfId="0" applyNumberFormat="1" applyFont="1" applyFill="1" applyAlignment="1" applyProtection="1">
      <alignment/>
      <protection locked="0"/>
    </xf>
    <xf numFmtId="196" fontId="2" fillId="0" borderId="0" xfId="0" applyNumberFormat="1" applyFont="1" applyAlignment="1" applyProtection="1">
      <alignment/>
      <protection locked="0"/>
    </xf>
    <xf numFmtId="196" fontId="63" fillId="0" borderId="0" xfId="0" applyNumberFormat="1" applyFont="1" applyAlignment="1" applyProtection="1">
      <alignment/>
      <protection locked="0"/>
    </xf>
    <xf numFmtId="196" fontId="0" fillId="0" borderId="0" xfId="0" applyNumberFormat="1" applyAlignment="1" applyProtection="1">
      <alignment/>
      <protection locked="0"/>
    </xf>
    <xf numFmtId="0" fontId="1" fillId="0" borderId="13" xfId="0" applyFont="1" applyBorder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63" fillId="0" borderId="0" xfId="0" applyFont="1" applyFill="1" applyBorder="1" applyAlignment="1">
      <alignment/>
    </xf>
    <xf numFmtId="166" fontId="0" fillId="0" borderId="0" xfId="0" applyNumberFormat="1" applyFill="1" applyBorder="1" applyAlignment="1" applyProtection="1">
      <alignment horizontal="centerContinuous"/>
      <protection locked="0"/>
    </xf>
    <xf numFmtId="0" fontId="67" fillId="0" borderId="0" xfId="0" applyFont="1" applyFill="1" applyBorder="1" applyAlignment="1" applyProtection="1">
      <alignment horizontal="centerContinuous"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67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textRotation="91"/>
    </xf>
    <xf numFmtId="0" fontId="0" fillId="0" borderId="0" xfId="0" applyFill="1" applyBorder="1" applyAlignment="1">
      <alignment/>
    </xf>
    <xf numFmtId="0" fontId="2" fillId="35" borderId="10" xfId="0" applyFont="1" applyFill="1" applyBorder="1" applyAlignment="1" applyProtection="1">
      <alignment horizontal="left"/>
      <protection locked="0"/>
    </xf>
    <xf numFmtId="0" fontId="63" fillId="35" borderId="21" xfId="0" applyFont="1" applyFill="1" applyBorder="1" applyAlignment="1" applyProtection="1">
      <alignment/>
      <protection locked="0"/>
    </xf>
    <xf numFmtId="0" fontId="63" fillId="35" borderId="21" xfId="0" applyFont="1" applyFill="1" applyBorder="1" applyAlignment="1">
      <alignment/>
    </xf>
    <xf numFmtId="5" fontId="2" fillId="35" borderId="0" xfId="0" applyNumberFormat="1" applyFont="1" applyFill="1" applyBorder="1" applyAlignment="1" applyProtection="1">
      <alignment/>
      <protection locked="0"/>
    </xf>
    <xf numFmtId="0" fontId="2" fillId="35" borderId="0" xfId="0" applyFont="1" applyFill="1" applyBorder="1" applyAlignment="1" applyProtection="1">
      <alignment/>
      <protection locked="0"/>
    </xf>
    <xf numFmtId="0" fontId="2" fillId="35" borderId="0" xfId="0" applyFont="1" applyFill="1" applyBorder="1" applyAlignment="1">
      <alignment/>
    </xf>
    <xf numFmtId="0" fontId="2" fillId="35" borderId="17" xfId="0" applyFont="1" applyFill="1" applyBorder="1" applyAlignment="1" applyProtection="1">
      <alignment/>
      <protection locked="0"/>
    </xf>
    <xf numFmtId="0" fontId="2" fillId="35" borderId="17" xfId="0" applyFont="1" applyFill="1" applyBorder="1" applyAlignment="1">
      <alignment/>
    </xf>
    <xf numFmtId="0" fontId="73" fillId="0" borderId="0" xfId="0" applyFont="1" applyFill="1" applyBorder="1" applyAlignment="1">
      <alignment horizontal="center"/>
    </xf>
    <xf numFmtId="19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left"/>
    </xf>
    <xf numFmtId="0" fontId="77" fillId="37" borderId="0" xfId="0" applyFont="1" applyFill="1" applyAlignment="1">
      <alignment/>
    </xf>
    <xf numFmtId="0" fontId="77" fillId="37" borderId="0" xfId="0" applyFont="1" applyFill="1" applyBorder="1" applyAlignment="1">
      <alignment/>
    </xf>
    <xf numFmtId="0" fontId="78" fillId="37" borderId="0" xfId="0" applyFont="1" applyFill="1" applyAlignment="1">
      <alignment/>
    </xf>
    <xf numFmtId="0" fontId="79" fillId="37" borderId="19" xfId="0" applyFont="1" applyFill="1" applyBorder="1" applyAlignment="1">
      <alignment/>
    </xf>
    <xf numFmtId="0" fontId="80" fillId="37" borderId="0" xfId="0" applyFont="1" applyFill="1" applyBorder="1" applyAlignment="1">
      <alignment/>
    </xf>
    <xf numFmtId="0" fontId="81" fillId="37" borderId="17" xfId="0" applyFont="1" applyFill="1" applyBorder="1" applyAlignment="1">
      <alignment horizontal="center" wrapText="1"/>
    </xf>
    <xf numFmtId="0" fontId="80" fillId="37" borderId="0" xfId="0" applyFont="1" applyFill="1" applyAlignment="1">
      <alignment/>
    </xf>
    <xf numFmtId="194" fontId="82" fillId="37" borderId="0" xfId="0" applyNumberFormat="1" applyFont="1" applyFill="1" applyAlignment="1">
      <alignment/>
    </xf>
    <xf numFmtId="14" fontId="82" fillId="37" borderId="0" xfId="0" applyNumberFormat="1" applyFont="1" applyFill="1" applyAlignment="1">
      <alignment horizontal="left"/>
    </xf>
    <xf numFmtId="194" fontId="82" fillId="37" borderId="0" xfId="0" applyNumberFormat="1" applyFont="1" applyFill="1" applyAlignment="1">
      <alignment/>
    </xf>
    <xf numFmtId="14" fontId="82" fillId="37" borderId="0" xfId="0" applyNumberFormat="1" applyFont="1" applyFill="1" applyAlignment="1">
      <alignment horizontal="left"/>
    </xf>
    <xf numFmtId="0" fontId="83" fillId="37" borderId="0" xfId="0" applyFont="1" applyFill="1" applyAlignment="1">
      <alignment/>
    </xf>
    <xf numFmtId="0" fontId="81" fillId="37" borderId="0" xfId="0" applyFont="1" applyFill="1" applyAlignment="1">
      <alignment horizontal="center"/>
    </xf>
    <xf numFmtId="0" fontId="84" fillId="37" borderId="0" xfId="0" applyFont="1" applyFill="1" applyAlignment="1">
      <alignment/>
    </xf>
    <xf numFmtId="0" fontId="85" fillId="37" borderId="0" xfId="0" applyFont="1" applyFill="1" applyBorder="1" applyAlignment="1">
      <alignment horizontal="center"/>
    </xf>
    <xf numFmtId="0" fontId="86" fillId="37" borderId="0" xfId="0" applyFont="1" applyFill="1" applyBorder="1" applyAlignment="1">
      <alignment horizontal="center"/>
    </xf>
    <xf numFmtId="0" fontId="87" fillId="37" borderId="0" xfId="0" applyFont="1" applyFill="1" applyBorder="1" applyAlignment="1">
      <alignment/>
    </xf>
    <xf numFmtId="0" fontId="71" fillId="0" borderId="21" xfId="0" applyFont="1" applyFill="1" applyBorder="1" applyAlignment="1">
      <alignment horizontal="center"/>
    </xf>
    <xf numFmtId="0" fontId="70" fillId="0" borderId="11" xfId="0" applyFont="1" applyFill="1" applyBorder="1" applyAlignment="1" applyProtection="1">
      <alignment/>
      <protection locked="0"/>
    </xf>
    <xf numFmtId="0" fontId="70" fillId="0" borderId="13" xfId="0" applyFont="1" applyFill="1" applyBorder="1" applyAlignment="1" applyProtection="1">
      <alignment/>
      <protection locked="0"/>
    </xf>
    <xf numFmtId="0" fontId="70" fillId="0" borderId="13" xfId="0" applyFont="1" applyFill="1" applyBorder="1" applyAlignment="1" applyProtection="1">
      <alignment/>
      <protection locked="0"/>
    </xf>
    <xf numFmtId="0" fontId="76" fillId="0" borderId="15" xfId="0" applyFont="1" applyFill="1" applyBorder="1" applyAlignment="1" applyProtection="1">
      <alignment/>
      <protection locked="0"/>
    </xf>
    <xf numFmtId="1" fontId="62" fillId="35" borderId="0" xfId="42" applyNumberFormat="1" applyFont="1" applyFill="1" applyAlignment="1" applyProtection="1">
      <alignment/>
      <protection locked="0"/>
    </xf>
    <xf numFmtId="166" fontId="0" fillId="35" borderId="11" xfId="0" applyNumberFormat="1" applyFill="1" applyBorder="1" applyAlignment="1" applyProtection="1">
      <alignment horizontal="centerContinuous"/>
      <protection locked="0"/>
    </xf>
    <xf numFmtId="166" fontId="0" fillId="35" borderId="13" xfId="0" applyNumberFormat="1" applyFill="1" applyBorder="1" applyAlignment="1" applyProtection="1">
      <alignment/>
      <protection locked="0"/>
    </xf>
    <xf numFmtId="166" fontId="74" fillId="35" borderId="13" xfId="0" applyNumberFormat="1" applyFont="1" applyFill="1" applyBorder="1" applyAlignment="1" applyProtection="1">
      <alignment horizontal="center"/>
      <protection locked="0"/>
    </xf>
    <xf numFmtId="166" fontId="2" fillId="35" borderId="13" xfId="0" applyNumberFormat="1" applyFont="1" applyFill="1" applyBorder="1" applyAlignment="1" applyProtection="1">
      <alignment horizontal="center"/>
      <protection locked="0"/>
    </xf>
    <xf numFmtId="166" fontId="0" fillId="35" borderId="13" xfId="0" applyNumberFormat="1" applyFill="1" applyBorder="1" applyAlignment="1" applyProtection="1">
      <alignment horizontal="center"/>
      <protection locked="0"/>
    </xf>
    <xf numFmtId="166" fontId="0" fillId="35" borderId="15" xfId="0" applyNumberFormat="1" applyFill="1" applyBorder="1" applyAlignment="1" applyProtection="1">
      <alignment horizontal="center"/>
      <protection locked="0"/>
    </xf>
    <xf numFmtId="0" fontId="23" fillId="0" borderId="0" xfId="0" applyFont="1" applyFill="1" applyAlignment="1">
      <alignment/>
    </xf>
    <xf numFmtId="0" fontId="14" fillId="0" borderId="0" xfId="0" applyFont="1" applyAlignment="1" applyProtection="1">
      <alignment horizontal="center"/>
      <protection locked="0"/>
    </xf>
    <xf numFmtId="0" fontId="47" fillId="35" borderId="19" xfId="0" applyFont="1" applyFill="1" applyBorder="1" applyAlignment="1" applyProtection="1">
      <alignment horizontal="center"/>
      <protection locked="0"/>
    </xf>
    <xf numFmtId="0" fontId="20" fillId="0" borderId="19" xfId="0" applyFont="1" applyBorder="1" applyAlignment="1" applyProtection="1">
      <alignment horizontal="center"/>
      <protection locked="0"/>
    </xf>
    <xf numFmtId="0" fontId="16" fillId="33" borderId="17" xfId="0" applyFont="1" applyFill="1" applyBorder="1" applyAlignment="1" applyProtection="1">
      <alignment horizontal="center"/>
      <protection locked="0"/>
    </xf>
    <xf numFmtId="0" fontId="40" fillId="35" borderId="27" xfId="0" applyFont="1" applyFill="1" applyBorder="1" applyAlignment="1" applyProtection="1">
      <alignment horizontal="center" textRotation="90" wrapText="1"/>
      <protection locked="0"/>
    </xf>
    <xf numFmtId="0" fontId="50" fillId="36" borderId="0" xfId="0" applyFont="1" applyFill="1" applyAlignment="1" applyProtection="1">
      <alignment horizontal="center"/>
      <protection locked="0"/>
    </xf>
    <xf numFmtId="184" fontId="6" fillId="0" borderId="0" xfId="42" applyNumberFormat="1" applyFont="1" applyAlignment="1" applyProtection="1">
      <alignment horizontal="center"/>
      <protection locked="0"/>
    </xf>
    <xf numFmtId="184" fontId="6" fillId="0" borderId="0" xfId="42" applyNumberFormat="1" applyFont="1" applyAlignment="1">
      <alignment horizontal="center"/>
    </xf>
    <xf numFmtId="184" fontId="6" fillId="34" borderId="0" xfId="42" applyNumberFormat="1" applyFont="1" applyFill="1" applyAlignment="1" applyProtection="1">
      <alignment horizontal="center"/>
      <protection locked="0"/>
    </xf>
    <xf numFmtId="1" fontId="62" fillId="35" borderId="0" xfId="42" applyNumberFormat="1" applyFont="1" applyFill="1" applyAlignment="1" applyProtection="1">
      <alignment horizontal="center"/>
      <protection locked="0"/>
    </xf>
    <xf numFmtId="0" fontId="41" fillId="0" borderId="0" xfId="0" applyFont="1" applyFill="1" applyAlignment="1" applyProtection="1">
      <alignment horizontal="center"/>
      <protection locked="0"/>
    </xf>
    <xf numFmtId="196" fontId="41" fillId="34" borderId="0" xfId="0" applyNumberFormat="1" applyFont="1" applyFill="1" applyAlignment="1" applyProtection="1">
      <alignment horizontal="center"/>
      <protection locked="0"/>
    </xf>
    <xf numFmtId="0" fontId="0" fillId="35" borderId="21" xfId="0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center"/>
      <protection locked="0"/>
    </xf>
    <xf numFmtId="1" fontId="0" fillId="35" borderId="0" xfId="0" applyNumberFormat="1" applyFill="1" applyBorder="1" applyAlignment="1" applyProtection="1">
      <alignment horizontal="center"/>
      <protection locked="0"/>
    </xf>
    <xf numFmtId="1" fontId="0" fillId="35" borderId="17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6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96" fontId="0" fillId="0" borderId="0" xfId="0" applyNumberFormat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21" fillId="42" borderId="0" xfId="0" applyFont="1" applyFill="1" applyAlignment="1">
      <alignment/>
    </xf>
    <xf numFmtId="166" fontId="6" fillId="42" borderId="0" xfId="0" applyNumberFormat="1" applyFont="1" applyFill="1" applyAlignment="1" applyProtection="1">
      <alignment/>
      <protection locked="0"/>
    </xf>
    <xf numFmtId="184" fontId="6" fillId="42" borderId="0" xfId="42" applyNumberFormat="1" applyFont="1" applyFill="1" applyAlignment="1">
      <alignment/>
    </xf>
    <xf numFmtId="184" fontId="27" fillId="42" borderId="0" xfId="42" applyNumberFormat="1" applyFont="1" applyFill="1" applyAlignment="1">
      <alignment/>
    </xf>
    <xf numFmtId="184" fontId="6" fillId="42" borderId="0" xfId="42" applyNumberFormat="1" applyFont="1" applyFill="1" applyAlignment="1" applyProtection="1">
      <alignment/>
      <protection locked="0"/>
    </xf>
    <xf numFmtId="0" fontId="26" fillId="40" borderId="0" xfId="0" applyFont="1" applyFill="1" applyBorder="1" applyAlignment="1" applyProtection="1" quotePrefix="1">
      <alignment/>
      <protection locked="0"/>
    </xf>
    <xf numFmtId="0" fontId="15" fillId="40" borderId="0" xfId="0" applyFont="1" applyFill="1" applyBorder="1" applyAlignment="1" applyProtection="1">
      <alignment/>
      <protection locked="0"/>
    </xf>
    <xf numFmtId="0" fontId="51" fillId="40" borderId="0" xfId="0" applyFont="1" applyFill="1" applyBorder="1" applyAlignment="1" applyProtection="1">
      <alignment textRotation="90" wrapText="1"/>
      <protection locked="0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54" fillId="0" borderId="12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9" fontId="21" fillId="43" borderId="0" xfId="60" applyFont="1" applyFill="1" applyAlignment="1" applyProtection="1">
      <alignment/>
      <protection locked="0"/>
    </xf>
    <xf numFmtId="184" fontId="6" fillId="43" borderId="0" xfId="42" applyNumberFormat="1" applyFont="1" applyFill="1" applyAlignment="1">
      <alignment/>
    </xf>
    <xf numFmtId="184" fontId="6" fillId="43" borderId="0" xfId="42" applyNumberFormat="1" applyFont="1" applyFill="1" applyAlignment="1">
      <alignment horizontal="center"/>
    </xf>
    <xf numFmtId="166" fontId="6" fillId="43" borderId="0" xfId="0" applyNumberFormat="1" applyFont="1" applyFill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ob 1501and1550_2007ETC_Cost Basis-Fn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auto="1"/>
      </font>
      <fill>
        <patternFill>
          <bgColor indexed="12"/>
        </patternFill>
      </fill>
    </dxf>
    <dxf>
      <fill>
        <patternFill patternType="darkHorizontal">
          <bgColor indexed="40"/>
        </patternFill>
      </fill>
    </dxf>
    <dxf>
      <font>
        <color auto="1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30</xdr:row>
      <xdr:rowOff>104775</xdr:rowOff>
    </xdr:from>
    <xdr:to>
      <xdr:col>8</xdr:col>
      <xdr:colOff>0</xdr:colOff>
      <xdr:row>44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24800"/>
          <a:ext cx="479107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20.421875" style="28" customWidth="1"/>
    <col min="2" max="2" width="62.7109375" style="18" customWidth="1"/>
    <col min="3" max="16384" width="9.140625" style="18" customWidth="1"/>
  </cols>
  <sheetData>
    <row r="1" spans="1:2" ht="20.25">
      <c r="A1" s="16" t="s">
        <v>43</v>
      </c>
      <c r="B1" s="17"/>
    </row>
    <row r="2" spans="1:2" ht="20.25">
      <c r="A2" s="19"/>
      <c r="B2" s="20"/>
    </row>
    <row r="3" spans="1:5" s="30" customFormat="1" ht="18">
      <c r="A3" s="56" t="s">
        <v>108</v>
      </c>
      <c r="B3" s="353">
        <v>9418</v>
      </c>
      <c r="C3" s="9"/>
      <c r="E3" s="9"/>
    </row>
    <row r="4" spans="1:5" s="30" customFormat="1" ht="18">
      <c r="A4" s="56" t="s">
        <v>109</v>
      </c>
      <c r="B4" s="353">
        <v>2425</v>
      </c>
      <c r="C4" s="9"/>
      <c r="E4" s="9"/>
    </row>
    <row r="5" spans="1:5" s="30" customFormat="1" ht="18">
      <c r="A5" s="56" t="s">
        <v>110</v>
      </c>
      <c r="B5" s="353" t="s">
        <v>224</v>
      </c>
      <c r="C5" s="9"/>
      <c r="E5" s="9"/>
    </row>
    <row r="6" spans="1:5" s="30" customFormat="1" ht="18">
      <c r="A6" s="56" t="s">
        <v>111</v>
      </c>
      <c r="B6" s="353" t="s">
        <v>222</v>
      </c>
      <c r="C6" s="9"/>
      <c r="E6" s="9"/>
    </row>
    <row r="7" spans="1:5" s="30" customFormat="1" ht="15.75">
      <c r="A7" s="45" t="s">
        <v>233</v>
      </c>
      <c r="B7" s="21"/>
      <c r="C7" s="9"/>
      <c r="E7" s="9"/>
    </row>
    <row r="8" spans="1:2" ht="12.75">
      <c r="A8" s="19"/>
      <c r="B8" s="22"/>
    </row>
    <row r="9" spans="1:2" ht="12.75">
      <c r="A9" s="19" t="s">
        <v>67</v>
      </c>
      <c r="B9" s="22"/>
    </row>
    <row r="10" spans="1:6" ht="131.25" customHeight="1">
      <c r="A10" s="19"/>
      <c r="B10" s="37" t="s">
        <v>223</v>
      </c>
      <c r="C10" s="23"/>
      <c r="D10" s="23"/>
      <c r="E10" s="23"/>
      <c r="F10" s="23"/>
    </row>
    <row r="11" spans="1:2" ht="12.75">
      <c r="A11" s="19"/>
      <c r="B11" s="22"/>
    </row>
    <row r="12" spans="1:2" ht="12.75">
      <c r="A12" s="19" t="s">
        <v>77</v>
      </c>
      <c r="B12" s="22"/>
    </row>
    <row r="13" spans="1:2" ht="12.75">
      <c r="A13" s="19"/>
      <c r="B13" s="69" t="s">
        <v>220</v>
      </c>
    </row>
    <row r="14" spans="1:2" ht="12.75">
      <c r="A14" s="19"/>
      <c r="B14" s="22"/>
    </row>
    <row r="15" spans="1:2" ht="12.75">
      <c r="A15" s="19"/>
      <c r="B15" s="22"/>
    </row>
    <row r="16" spans="1:2" ht="12.75">
      <c r="A16" s="19"/>
      <c r="B16" s="22"/>
    </row>
    <row r="17" spans="1:2" ht="12.75">
      <c r="A17" s="19"/>
      <c r="B17" s="22"/>
    </row>
    <row r="18" spans="1:2" ht="12.75">
      <c r="A18" s="19"/>
      <c r="B18" s="22"/>
    </row>
    <row r="19" spans="1:2" ht="12.75">
      <c r="A19" s="19" t="s">
        <v>78</v>
      </c>
      <c r="B19" s="22"/>
    </row>
    <row r="20" spans="1:2" ht="12.75">
      <c r="A20" s="19"/>
      <c r="B20" s="24" t="s">
        <v>94</v>
      </c>
    </row>
    <row r="21" spans="1:2" ht="12.75">
      <c r="A21" s="19"/>
      <c r="B21" s="24" t="s">
        <v>93</v>
      </c>
    </row>
    <row r="22" spans="1:2" ht="12.75">
      <c r="A22" s="19"/>
      <c r="B22" s="25"/>
    </row>
    <row r="23" spans="1:2" ht="12.75">
      <c r="A23" s="19"/>
      <c r="B23" s="25"/>
    </row>
    <row r="24" spans="1:2" ht="12.75">
      <c r="A24" s="19"/>
      <c r="B24" s="24" t="s">
        <v>94</v>
      </c>
    </row>
    <row r="25" spans="1:2" ht="12.75">
      <c r="A25" s="19"/>
      <c r="B25" s="24" t="s">
        <v>95</v>
      </c>
    </row>
    <row r="26" spans="1:2" ht="12.75">
      <c r="A26" s="19"/>
      <c r="B26" s="25"/>
    </row>
    <row r="27" spans="1:2" ht="12.75">
      <c r="A27" s="19"/>
      <c r="B27" s="25"/>
    </row>
    <row r="28" spans="1:5" ht="12.75">
      <c r="A28" s="19"/>
      <c r="B28" s="24" t="s">
        <v>97</v>
      </c>
      <c r="E28" s="36" t="s">
        <v>76</v>
      </c>
    </row>
    <row r="29" spans="1:2" ht="12.75">
      <c r="A29" s="19"/>
      <c r="B29" s="24" t="s">
        <v>96</v>
      </c>
    </row>
    <row r="30" spans="1:2" ht="13.5" thickBot="1">
      <c r="A30" s="26"/>
      <c r="B30" s="27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</sheetData>
  <sheetProtection/>
  <printOptions/>
  <pageMargins left="0.56" right="0.24" top="0.85" bottom="0.43" header="0.5" footer="0.17"/>
  <pageSetup horizontalDpi="600" verticalDpi="600" orientation="portrait" scale="115" r:id="rId1"/>
  <headerFooter alignWithMargins="0">
    <oddFooter xml:space="preserve">&amp;L&amp;F&amp;C          &amp;A&amp;R&amp;D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580"/>
  <sheetViews>
    <sheetView zoomScale="75" zoomScaleNormal="75" zoomScalePageLayoutView="0" workbookViewId="0" topLeftCell="A114">
      <selection activeCell="AJ151" sqref="AJ151"/>
    </sheetView>
  </sheetViews>
  <sheetFormatPr defaultColWidth="8.8515625" defaultRowHeight="12.75"/>
  <cols>
    <col min="1" max="1" width="7.00390625" style="70" customWidth="1"/>
    <col min="2" max="2" width="6.421875" style="70" customWidth="1"/>
    <col min="3" max="3" width="2.421875" style="70" customWidth="1"/>
    <col min="4" max="4" width="34.7109375" style="70" customWidth="1"/>
    <col min="5" max="5" width="9.00390625" style="70" customWidth="1"/>
    <col min="6" max="6" width="15.57421875" style="114" bestFit="1" customWidth="1"/>
    <col min="7" max="7" width="6.140625" style="115" customWidth="1"/>
    <col min="8" max="10" width="2.7109375" style="115" customWidth="1"/>
    <col min="11" max="11" width="11.421875" style="115" customWidth="1"/>
    <col min="12" max="12" width="11.140625" style="0" hidden="1" customWidth="1"/>
    <col min="13" max="13" width="11.7109375" style="0" hidden="1" customWidth="1"/>
    <col min="14" max="18" width="0.85546875" style="5" customWidth="1"/>
    <col min="19" max="19" width="4.140625" style="70" customWidth="1"/>
    <col min="20" max="20" width="5.140625" style="116" customWidth="1"/>
    <col min="21" max="24" width="4.00390625" style="116" customWidth="1"/>
    <col min="25" max="25" width="6.57421875" style="70" bestFit="1" customWidth="1"/>
    <col min="26" max="26" width="6.00390625" style="70" bestFit="1" customWidth="1"/>
    <col min="27" max="27" width="6.57421875" style="70" bestFit="1" customWidth="1"/>
    <col min="28" max="28" width="6.00390625" style="70" hidden="1" customWidth="1"/>
    <col min="29" max="29" width="6.57421875" style="70" hidden="1" customWidth="1"/>
    <col min="30" max="30" width="7.00390625" style="70" bestFit="1" customWidth="1"/>
    <col min="31" max="31" width="5.7109375" style="70" customWidth="1"/>
    <col min="32" max="32" width="6.00390625" style="70" bestFit="1" customWidth="1"/>
    <col min="33" max="33" width="6.140625" style="70" customWidth="1"/>
    <col min="34" max="34" width="7.140625" style="423" bestFit="1" customWidth="1"/>
    <col min="35" max="35" width="8.421875" style="70" customWidth="1"/>
    <col min="36" max="36" width="7.140625" style="70" bestFit="1" customWidth="1"/>
    <col min="37" max="37" width="6.28125" style="70" customWidth="1"/>
    <col min="38" max="38" width="7.7109375" style="70" hidden="1" customWidth="1"/>
    <col min="39" max="39" width="5.8515625" style="70" hidden="1" customWidth="1"/>
    <col min="40" max="40" width="6.8515625" style="70" hidden="1" customWidth="1"/>
    <col min="41" max="41" width="7.00390625" style="70" customWidth="1"/>
    <col min="42" max="42" width="0" style="70" hidden="1" customWidth="1"/>
    <col min="43" max="44" width="6.28125" style="70" hidden="1" customWidth="1"/>
    <col min="45" max="46" width="5.00390625" style="151" hidden="1" customWidth="1"/>
    <col min="47" max="47" width="5.00390625" style="151" customWidth="1"/>
    <col min="48" max="48" width="11.421875" style="0" customWidth="1"/>
    <col min="49" max="49" width="12.8515625" style="0" customWidth="1"/>
    <col min="50" max="71" width="3.421875" style="0" hidden="1" customWidth="1"/>
    <col min="72" max="97" width="3.7109375" style="0" hidden="1" customWidth="1"/>
  </cols>
  <sheetData>
    <row r="1" spans="2:37" ht="18.75">
      <c r="B1" s="71" t="str">
        <f>+'Tab A Description'!A3</f>
        <v>Cost Center:</v>
      </c>
      <c r="C1" s="71"/>
      <c r="D1" s="71"/>
      <c r="E1" s="354">
        <f>+'Tab A Description'!B3</f>
        <v>9418</v>
      </c>
      <c r="F1" s="72"/>
      <c r="G1" s="73"/>
      <c r="H1" s="73"/>
      <c r="I1" s="73"/>
      <c r="J1" s="73"/>
      <c r="K1" s="73"/>
      <c r="L1" s="48"/>
      <c r="M1" s="48"/>
      <c r="N1" s="375"/>
      <c r="O1" s="375"/>
      <c r="P1" s="375"/>
      <c r="Q1" s="375"/>
      <c r="R1" s="375"/>
      <c r="S1" s="7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 s="3"/>
      <c r="AI1"/>
      <c r="AJ1"/>
      <c r="AK1"/>
    </row>
    <row r="2" spans="1:47" s="32" customFormat="1" ht="17.25" customHeight="1">
      <c r="A2" s="74"/>
      <c r="B2" s="71" t="str">
        <f>+'Tab A Description'!A4</f>
        <v>Job Number:</v>
      </c>
      <c r="C2" s="75"/>
      <c r="D2" s="75"/>
      <c r="E2" s="354">
        <f>+'Tab A Description'!B4</f>
        <v>2425</v>
      </c>
      <c r="F2" s="76"/>
      <c r="G2" s="77"/>
      <c r="H2" s="77"/>
      <c r="I2" s="77"/>
      <c r="J2" s="77"/>
      <c r="K2" s="77"/>
      <c r="L2" s="49"/>
      <c r="M2" s="49"/>
      <c r="N2" s="376"/>
      <c r="O2" s="376"/>
      <c r="P2" s="376"/>
      <c r="Q2" s="376"/>
      <c r="R2" s="376"/>
      <c r="S2" s="75"/>
      <c r="T2"/>
      <c r="U2"/>
      <c r="V2"/>
      <c r="W2"/>
      <c r="X2"/>
      <c r="Y2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74"/>
      <c r="AM2" s="74"/>
      <c r="AN2" s="74"/>
      <c r="AO2" s="74"/>
      <c r="AP2" s="74"/>
      <c r="AQ2" s="74"/>
      <c r="AR2" s="74"/>
      <c r="AS2" s="152"/>
      <c r="AT2" s="152"/>
      <c r="AU2" s="152"/>
    </row>
    <row r="3" spans="1:47" s="32" customFormat="1" ht="17.25" customHeight="1">
      <c r="A3" s="74"/>
      <c r="B3" s="71" t="str">
        <f>+'Tab A Description'!A5</f>
        <v>Job Title: </v>
      </c>
      <c r="C3" s="75"/>
      <c r="D3" s="75"/>
      <c r="E3" s="354" t="str">
        <f>+'Tab A Description'!B5</f>
        <v>NSTX Beamline 2 Relocation</v>
      </c>
      <c r="F3" s="76"/>
      <c r="G3" s="77"/>
      <c r="H3" s="77"/>
      <c r="I3" s="77"/>
      <c r="J3" s="77"/>
      <c r="K3" s="77"/>
      <c r="L3" s="49"/>
      <c r="M3" s="49"/>
      <c r="N3" s="376"/>
      <c r="O3" s="376"/>
      <c r="P3" s="376"/>
      <c r="Q3" s="376"/>
      <c r="R3" s="376"/>
      <c r="S3" s="75"/>
      <c r="T3" s="117"/>
      <c r="U3" s="74"/>
      <c r="V3" s="117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405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152"/>
      <c r="AT3" s="152"/>
      <c r="AU3" s="152"/>
    </row>
    <row r="4" spans="1:47" s="32" customFormat="1" ht="17.25" customHeight="1" thickBot="1">
      <c r="A4" s="74"/>
      <c r="B4" s="71" t="str">
        <f>+'Tab A Description'!A6</f>
        <v>Job Manager: </v>
      </c>
      <c r="C4" s="75"/>
      <c r="D4" s="75"/>
      <c r="E4" s="354" t="str">
        <f>+'Tab A Description'!B6</f>
        <v>Martin Denault</v>
      </c>
      <c r="F4" s="76"/>
      <c r="G4" s="77"/>
      <c r="H4" s="77"/>
      <c r="I4" s="77"/>
      <c r="J4" s="77"/>
      <c r="K4" s="77"/>
      <c r="L4" s="49"/>
      <c r="M4" s="49"/>
      <c r="N4" s="376"/>
      <c r="O4" s="376"/>
      <c r="P4" s="376"/>
      <c r="Q4" s="376"/>
      <c r="R4" s="376"/>
      <c r="S4" s="75"/>
      <c r="T4" s="117"/>
      <c r="U4" s="74"/>
      <c r="V4" s="117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405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152"/>
      <c r="AT4" s="152"/>
      <c r="AU4" s="152"/>
    </row>
    <row r="5" spans="2:48" ht="24" customHeight="1" thickBot="1">
      <c r="B5" s="78"/>
      <c r="C5" s="79"/>
      <c r="D5" s="79"/>
      <c r="E5" s="79"/>
      <c r="F5" s="80"/>
      <c r="G5" s="181"/>
      <c r="H5" s="181"/>
      <c r="I5" s="181"/>
      <c r="J5" s="181"/>
      <c r="K5" s="181"/>
      <c r="L5" s="33"/>
      <c r="M5" s="33"/>
      <c r="N5" s="377"/>
      <c r="O5" s="377"/>
      <c r="P5" s="377"/>
      <c r="Q5" s="377"/>
      <c r="R5" s="377"/>
      <c r="S5" s="79"/>
      <c r="T5" s="118" t="s">
        <v>57</v>
      </c>
      <c r="U5" s="119"/>
      <c r="V5" s="119"/>
      <c r="W5" s="119"/>
      <c r="X5" s="119"/>
      <c r="Y5" s="120"/>
      <c r="Z5" s="120"/>
      <c r="AA5" s="120"/>
      <c r="AB5" s="120"/>
      <c r="AC5" s="120"/>
      <c r="AD5" s="120"/>
      <c r="AE5" s="120"/>
      <c r="AF5" s="120"/>
      <c r="AG5" s="120"/>
      <c r="AH5" s="406"/>
      <c r="AI5" s="120"/>
      <c r="AJ5" s="120"/>
      <c r="AK5" s="120"/>
      <c r="AL5" s="120"/>
      <c r="AM5" s="120"/>
      <c r="AN5" s="120"/>
      <c r="AO5" s="120"/>
      <c r="AP5" s="120"/>
      <c r="AQ5" s="121"/>
      <c r="AR5" s="120"/>
      <c r="AS5" s="182"/>
      <c r="AT5" s="183"/>
      <c r="AU5" s="296"/>
      <c r="AV5" s="8"/>
    </row>
    <row r="6" spans="1:97" s="31" customFormat="1" ht="22.5" customHeight="1" thickBot="1">
      <c r="A6" s="81"/>
      <c r="B6" s="82"/>
      <c r="C6" s="82"/>
      <c r="D6" s="82"/>
      <c r="E6" s="83"/>
      <c r="F6" s="84" t="s">
        <v>117</v>
      </c>
      <c r="G6" s="85"/>
      <c r="H6" s="85"/>
      <c r="I6" s="85"/>
      <c r="J6" s="85"/>
      <c r="K6" s="85"/>
      <c r="L6" s="65"/>
      <c r="M6" s="66"/>
      <c r="N6" s="378"/>
      <c r="O6" s="378"/>
      <c r="P6" s="378"/>
      <c r="Q6" s="378"/>
      <c r="R6" s="378"/>
      <c r="S6" s="122"/>
      <c r="T6" s="174" t="s">
        <v>230</v>
      </c>
      <c r="U6" s="175"/>
      <c r="V6" s="175"/>
      <c r="W6" s="175"/>
      <c r="X6" s="176"/>
      <c r="Y6" s="123" t="s">
        <v>231</v>
      </c>
      <c r="Z6" s="124"/>
      <c r="AA6" s="124"/>
      <c r="AB6" s="124"/>
      <c r="AC6" s="124"/>
      <c r="AD6" s="124"/>
      <c r="AE6" s="124"/>
      <c r="AF6" s="124"/>
      <c r="AG6" s="124"/>
      <c r="AH6" s="407"/>
      <c r="AI6" s="124"/>
      <c r="AJ6" s="124"/>
      <c r="AK6" s="124"/>
      <c r="AL6" s="124"/>
      <c r="AM6" s="125"/>
      <c r="AN6" s="125"/>
      <c r="AO6" s="124"/>
      <c r="AP6" s="124"/>
      <c r="AQ6" s="125"/>
      <c r="AR6" s="125"/>
      <c r="AS6" s="179" t="s">
        <v>21</v>
      </c>
      <c r="AT6" s="180" t="s">
        <v>21</v>
      </c>
      <c r="AU6" s="431"/>
      <c r="AX6" s="163" t="s">
        <v>44</v>
      </c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5"/>
      <c r="BJ6" s="159" t="s">
        <v>45</v>
      </c>
      <c r="BK6" s="160"/>
      <c r="BL6" s="161"/>
      <c r="BM6" s="161"/>
      <c r="BN6" s="161"/>
      <c r="BO6" s="161"/>
      <c r="BP6" s="161"/>
      <c r="BQ6" s="161"/>
      <c r="BR6" s="161"/>
      <c r="BS6" s="161"/>
      <c r="BT6" s="161"/>
      <c r="BU6" s="162"/>
      <c r="BV6" s="163" t="s">
        <v>17</v>
      </c>
      <c r="BW6" s="164"/>
      <c r="BX6" s="166"/>
      <c r="BY6" s="166"/>
      <c r="BZ6" s="166"/>
      <c r="CA6" s="166"/>
      <c r="CB6" s="166"/>
      <c r="CC6" s="166"/>
      <c r="CD6" s="166"/>
      <c r="CE6" s="166"/>
      <c r="CF6" s="166"/>
      <c r="CG6" s="167"/>
      <c r="CH6" s="159" t="s">
        <v>18</v>
      </c>
      <c r="CI6" s="160"/>
      <c r="CJ6" s="161"/>
      <c r="CK6" s="161"/>
      <c r="CL6" s="161"/>
      <c r="CM6" s="161"/>
      <c r="CN6" s="161"/>
      <c r="CO6" s="161"/>
      <c r="CP6" s="161"/>
      <c r="CQ6" s="161"/>
      <c r="CR6" s="161"/>
      <c r="CS6" s="162"/>
    </row>
    <row r="7" spans="1:47" s="31" customFormat="1" ht="25.5" customHeight="1" thickBot="1">
      <c r="A7" s="86"/>
      <c r="B7" s="87" t="s">
        <v>58</v>
      </c>
      <c r="C7" s="87"/>
      <c r="D7" s="87"/>
      <c r="E7" s="88"/>
      <c r="F7" s="89" t="s">
        <v>51</v>
      </c>
      <c r="G7" s="90"/>
      <c r="H7" s="91"/>
      <c r="I7" s="91"/>
      <c r="J7" s="91"/>
      <c r="K7" s="92"/>
      <c r="L7" s="63" t="s">
        <v>49</v>
      </c>
      <c r="M7" s="64"/>
      <c r="N7" s="379"/>
      <c r="O7" s="379"/>
      <c r="P7" s="379"/>
      <c r="Q7" s="379"/>
      <c r="R7" s="379"/>
      <c r="S7" s="126"/>
      <c r="T7" s="127">
        <v>1.308</v>
      </c>
      <c r="U7" s="128">
        <v>1000</v>
      </c>
      <c r="V7" s="128">
        <v>1716</v>
      </c>
      <c r="W7" s="128">
        <v>1716</v>
      </c>
      <c r="X7" s="129">
        <v>1716</v>
      </c>
      <c r="Y7" s="130">
        <v>168.7</v>
      </c>
      <c r="Z7" s="131">
        <v>168.7</v>
      </c>
      <c r="AA7" s="131">
        <v>156.5</v>
      </c>
      <c r="AB7" s="131"/>
      <c r="AC7" s="131">
        <v>128.59</v>
      </c>
      <c r="AD7" s="131">
        <v>108.44</v>
      </c>
      <c r="AE7" s="131">
        <v>78.33</v>
      </c>
      <c r="AF7" s="131">
        <v>78.33</v>
      </c>
      <c r="AG7" s="131">
        <v>78.33</v>
      </c>
      <c r="AH7" s="408">
        <v>180.79</v>
      </c>
      <c r="AI7" s="131"/>
      <c r="AJ7" s="131"/>
      <c r="AK7" s="131"/>
      <c r="AL7" s="131"/>
      <c r="AM7" s="131">
        <v>116.7</v>
      </c>
      <c r="AN7" s="131">
        <v>116.7</v>
      </c>
      <c r="AO7" s="132"/>
      <c r="AP7" s="132"/>
      <c r="AQ7" s="132"/>
      <c r="AR7" s="132"/>
      <c r="AS7" s="177"/>
      <c r="AT7" s="178"/>
      <c r="AU7" s="432"/>
    </row>
    <row r="8" spans="1:97" s="34" customFormat="1" ht="97.5" customHeight="1" thickBot="1">
      <c r="A8" s="93" t="s">
        <v>46</v>
      </c>
      <c r="B8" s="94" t="s">
        <v>56</v>
      </c>
      <c r="C8" s="95"/>
      <c r="D8" s="94"/>
      <c r="E8" s="94" t="s">
        <v>52</v>
      </c>
      <c r="F8" s="96" t="s">
        <v>53</v>
      </c>
      <c r="G8" s="97" t="s">
        <v>50</v>
      </c>
      <c r="H8" s="98"/>
      <c r="I8" s="98"/>
      <c r="J8" s="98"/>
      <c r="K8" s="99" t="s">
        <v>48</v>
      </c>
      <c r="L8" s="58" t="s">
        <v>118</v>
      </c>
      <c r="M8" s="58" t="s">
        <v>119</v>
      </c>
      <c r="N8" s="380"/>
      <c r="O8" s="380"/>
      <c r="P8" s="380"/>
      <c r="Q8" s="380"/>
      <c r="R8" s="380"/>
      <c r="S8" s="133" t="s">
        <v>54</v>
      </c>
      <c r="T8" s="134" t="s">
        <v>115</v>
      </c>
      <c r="U8" s="135" t="s">
        <v>116</v>
      </c>
      <c r="V8" s="135" t="s">
        <v>114</v>
      </c>
      <c r="W8" s="135" t="s">
        <v>112</v>
      </c>
      <c r="X8" s="136" t="s">
        <v>113</v>
      </c>
      <c r="Y8" s="137" t="s">
        <v>120</v>
      </c>
      <c r="Z8" s="138" t="s">
        <v>16</v>
      </c>
      <c r="AA8" s="138" t="s">
        <v>121</v>
      </c>
      <c r="AB8" s="138" t="s">
        <v>25</v>
      </c>
      <c r="AC8" s="138" t="s">
        <v>24</v>
      </c>
      <c r="AD8" s="138" t="s">
        <v>122</v>
      </c>
      <c r="AE8" s="138" t="s">
        <v>26</v>
      </c>
      <c r="AF8" s="138" t="s">
        <v>27</v>
      </c>
      <c r="AG8" s="138" t="s">
        <v>28</v>
      </c>
      <c r="AH8" s="409" t="s">
        <v>123</v>
      </c>
      <c r="AI8" s="138" t="s">
        <v>15</v>
      </c>
      <c r="AJ8" s="138" t="s">
        <v>29</v>
      </c>
      <c r="AK8" s="138" t="s">
        <v>30</v>
      </c>
      <c r="AL8" s="138" t="s">
        <v>34</v>
      </c>
      <c r="AM8" s="139" t="s">
        <v>35</v>
      </c>
      <c r="AN8" s="139" t="s">
        <v>31</v>
      </c>
      <c r="AO8" s="138" t="s">
        <v>124</v>
      </c>
      <c r="AP8" s="138"/>
      <c r="AQ8" s="139"/>
      <c r="AR8" s="150"/>
      <c r="AS8" s="168" t="s">
        <v>19</v>
      </c>
      <c r="AT8" s="170" t="s">
        <v>20</v>
      </c>
      <c r="AU8" s="433" t="s">
        <v>229</v>
      </c>
      <c r="AV8" s="47" t="s">
        <v>33</v>
      </c>
      <c r="AW8" s="46" t="s">
        <v>32</v>
      </c>
      <c r="AX8" s="153">
        <v>39722</v>
      </c>
      <c r="AY8" s="153">
        <v>39753</v>
      </c>
      <c r="AZ8" s="153">
        <v>39783</v>
      </c>
      <c r="BA8" s="153">
        <v>39814</v>
      </c>
      <c r="BB8" s="153">
        <v>39845</v>
      </c>
      <c r="BC8" s="153">
        <v>39873</v>
      </c>
      <c r="BD8" s="153">
        <v>39904</v>
      </c>
      <c r="BE8" s="153">
        <v>39934</v>
      </c>
      <c r="BF8" s="153">
        <v>39965</v>
      </c>
      <c r="BG8" s="153">
        <v>39995</v>
      </c>
      <c r="BH8" s="153">
        <v>40026</v>
      </c>
      <c r="BI8" s="153">
        <v>40057</v>
      </c>
      <c r="BJ8" s="156">
        <v>40087</v>
      </c>
      <c r="BK8" s="156">
        <v>40118</v>
      </c>
      <c r="BL8" s="156">
        <v>40148</v>
      </c>
      <c r="BM8" s="156">
        <v>40179</v>
      </c>
      <c r="BN8" s="156">
        <v>40210</v>
      </c>
      <c r="BO8" s="156">
        <v>40238</v>
      </c>
      <c r="BP8" s="156">
        <v>40269</v>
      </c>
      <c r="BQ8" s="156">
        <v>40299</v>
      </c>
      <c r="BR8" s="156">
        <v>40330</v>
      </c>
      <c r="BS8" s="156">
        <v>40360</v>
      </c>
      <c r="BT8" s="156">
        <v>40391</v>
      </c>
      <c r="BU8" s="156">
        <v>40422</v>
      </c>
      <c r="BV8" s="153">
        <v>40452</v>
      </c>
      <c r="BW8" s="153">
        <v>40483</v>
      </c>
      <c r="BX8" s="153">
        <v>40513</v>
      </c>
      <c r="BY8" s="153">
        <v>40544</v>
      </c>
      <c r="BZ8" s="153">
        <v>40575</v>
      </c>
      <c r="CA8" s="153">
        <v>40603</v>
      </c>
      <c r="CB8" s="153">
        <v>40634</v>
      </c>
      <c r="CC8" s="153">
        <v>40664</v>
      </c>
      <c r="CD8" s="153">
        <v>40695</v>
      </c>
      <c r="CE8" s="153">
        <v>40725</v>
      </c>
      <c r="CF8" s="153">
        <v>40756</v>
      </c>
      <c r="CG8" s="153">
        <v>40787</v>
      </c>
      <c r="CH8" s="156">
        <v>40817</v>
      </c>
      <c r="CI8" s="156">
        <v>40848</v>
      </c>
      <c r="CJ8" s="156">
        <v>40878</v>
      </c>
      <c r="CK8" s="156">
        <v>40909</v>
      </c>
      <c r="CL8" s="156">
        <v>40940</v>
      </c>
      <c r="CM8" s="156">
        <v>40969</v>
      </c>
      <c r="CN8" s="156">
        <v>41000</v>
      </c>
      <c r="CO8" s="156">
        <v>41030</v>
      </c>
      <c r="CP8" s="156">
        <v>41061</v>
      </c>
      <c r="CQ8" s="156">
        <v>41091</v>
      </c>
      <c r="CR8" s="156">
        <v>41122</v>
      </c>
      <c r="CS8" s="156">
        <v>41153</v>
      </c>
    </row>
    <row r="9" spans="1:97" s="35" customFormat="1" ht="34.5" customHeight="1" thickBot="1">
      <c r="A9" s="100" t="s">
        <v>47</v>
      </c>
      <c r="B9" s="101" t="s">
        <v>55</v>
      </c>
      <c r="C9" s="100"/>
      <c r="D9" s="102"/>
      <c r="E9" s="102"/>
      <c r="F9" s="103"/>
      <c r="G9" s="104"/>
      <c r="H9" s="104"/>
      <c r="I9" s="104"/>
      <c r="J9" s="104"/>
      <c r="K9" s="104"/>
      <c r="L9" s="59"/>
      <c r="M9" s="60"/>
      <c r="N9" s="381"/>
      <c r="O9" s="381"/>
      <c r="P9" s="381"/>
      <c r="Q9" s="381"/>
      <c r="R9" s="381"/>
      <c r="S9" s="140"/>
      <c r="T9" s="147">
        <v>1.178</v>
      </c>
      <c r="U9" s="147">
        <v>1.178</v>
      </c>
      <c r="V9" s="147">
        <v>1.617</v>
      </c>
      <c r="W9" s="147">
        <v>1.232</v>
      </c>
      <c r="X9" s="147">
        <v>1.859</v>
      </c>
      <c r="Y9" s="148">
        <v>177.11</v>
      </c>
      <c r="Z9" s="148">
        <v>118.8</v>
      </c>
      <c r="AA9" s="148">
        <v>135.2</v>
      </c>
      <c r="AB9" s="148">
        <v>101.3</v>
      </c>
      <c r="AC9" s="148">
        <v>74.4</v>
      </c>
      <c r="AD9" s="148">
        <v>172.42</v>
      </c>
      <c r="AE9" s="148">
        <v>150.61</v>
      </c>
      <c r="AF9" s="148">
        <v>122.43</v>
      </c>
      <c r="AG9" s="148">
        <v>83.52</v>
      </c>
      <c r="AH9" s="410">
        <v>149.15</v>
      </c>
      <c r="AI9" s="148">
        <v>148.87</v>
      </c>
      <c r="AJ9" s="148">
        <v>115.61</v>
      </c>
      <c r="AK9" s="148">
        <v>89.2</v>
      </c>
      <c r="AL9" s="148">
        <v>142.83</v>
      </c>
      <c r="AM9" s="148">
        <v>177</v>
      </c>
      <c r="AN9" s="148">
        <v>208.3</v>
      </c>
      <c r="AO9" s="148">
        <v>156.85</v>
      </c>
      <c r="AP9" s="141">
        <v>1</v>
      </c>
      <c r="AQ9" s="141">
        <v>1</v>
      </c>
      <c r="AR9" s="141">
        <v>1</v>
      </c>
      <c r="AS9" s="169"/>
      <c r="AT9" s="171"/>
      <c r="AU9" s="432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57"/>
      <c r="BI9" s="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</row>
    <row r="10" spans="1:97" s="52" customFormat="1" ht="14.25" customHeight="1">
      <c r="A10" s="105">
        <v>1</v>
      </c>
      <c r="B10" s="106"/>
      <c r="C10"/>
      <c r="D10" s="234"/>
      <c r="G10" s="109"/>
      <c r="H10" s="109"/>
      <c r="I10" s="109"/>
      <c r="J10" s="109"/>
      <c r="K10" s="110"/>
      <c r="L10" s="61"/>
      <c r="M10" s="62"/>
      <c r="N10" s="382"/>
      <c r="O10" s="383"/>
      <c r="P10" s="383"/>
      <c r="Q10" s="383"/>
      <c r="R10" s="383"/>
      <c r="S10" s="106"/>
      <c r="T10" s="142"/>
      <c r="U10" s="142"/>
      <c r="V10" s="142"/>
      <c r="W10" s="142"/>
      <c r="X10" s="143"/>
      <c r="Y10" s="144"/>
      <c r="Z10" s="144"/>
      <c r="AA10" s="144"/>
      <c r="AB10" s="144"/>
      <c r="AC10" s="144"/>
      <c r="AD10" s="144"/>
      <c r="AE10" s="144"/>
      <c r="AF10" s="144"/>
      <c r="AG10" s="144"/>
      <c r="AH10" s="411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72"/>
      <c r="AT10" s="173"/>
      <c r="AU10" s="173"/>
      <c r="AV10" s="53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</row>
    <row r="11" spans="1:97" s="52" customFormat="1" ht="14.25" customHeight="1">
      <c r="A11" s="105">
        <f>A10+1</f>
        <v>2</v>
      </c>
      <c r="B11" s="107"/>
      <c r="C11"/>
      <c r="G11" s="111"/>
      <c r="H11" s="111"/>
      <c r="I11" s="111"/>
      <c r="J11" s="111"/>
      <c r="K11" s="110"/>
      <c r="L11" s="61">
        <f>IF(F11="","",MAX(N11:R11))</f>
      </c>
      <c r="M11" s="62">
        <f>IF(F11="","",+L11+(F11*7/5))</f>
      </c>
      <c r="N11" s="382"/>
      <c r="O11" s="383"/>
      <c r="P11" s="383"/>
      <c r="Q11" s="383"/>
      <c r="R11" s="383"/>
      <c r="S11" s="106"/>
      <c r="T11" s="142"/>
      <c r="U11" s="142"/>
      <c r="V11" s="142"/>
      <c r="W11" s="142"/>
      <c r="X11" s="143"/>
      <c r="Y11" s="144"/>
      <c r="Z11" s="144"/>
      <c r="AA11" s="144"/>
      <c r="AB11" s="144"/>
      <c r="AC11" s="144"/>
      <c r="AD11" s="144"/>
      <c r="AE11" s="144"/>
      <c r="AF11" s="144"/>
      <c r="AG11" s="144"/>
      <c r="AH11" s="411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72"/>
      <c r="AT11" s="173"/>
      <c r="AU11" s="173"/>
      <c r="AV11" s="53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</row>
    <row r="12" spans="1:97" s="52" customFormat="1" ht="15">
      <c r="A12" s="105">
        <f aca="true" t="shared" si="0" ref="A12:A60">A11+1</f>
        <v>3</v>
      </c>
      <c r="B12" s="112"/>
      <c r="C12" s="106"/>
      <c r="D12" s="106"/>
      <c r="E12" s="106"/>
      <c r="F12" s="108"/>
      <c r="G12" s="111"/>
      <c r="H12" s="111"/>
      <c r="I12" s="111"/>
      <c r="J12" s="111"/>
      <c r="K12" s="110"/>
      <c r="L12" s="61">
        <f aca="true" t="shared" si="1" ref="L12:L42">IF(F12="","",MAX(N12:R12))</f>
      </c>
      <c r="M12" s="239">
        <f aca="true" t="shared" si="2" ref="M12:M42">IF(F12="","",+L12+(F12*7/5))</f>
      </c>
      <c r="N12" s="384">
        <f aca="true" t="shared" si="3" ref="N12:N40">IF(K12="",(DATEVALUE("10/1/2007")),K12)</f>
        <v>39356</v>
      </c>
      <c r="O12" s="385">
        <f aca="true" t="shared" si="4" ref="O12:O50">IF(G12="",(DATEVALUE("10/1/2007")),VLOOKUP(G12,$A$10:$M$138,13))</f>
        <v>39356</v>
      </c>
      <c r="P12" s="385">
        <f aca="true" t="shared" si="5" ref="P12:P50">IF(H12="",(DATEVALUE("10/1/2007")),VLOOKUP(H12,$A$10:$M$138,13))</f>
        <v>39356</v>
      </c>
      <c r="Q12" s="385">
        <f aca="true" t="shared" si="6" ref="Q12:Q50">IF(I12="",(DATEVALUE("10/1/2007")),VLOOKUP(I12,$A$10:$M$138,13))</f>
        <v>39356</v>
      </c>
      <c r="R12" s="385">
        <f aca="true" t="shared" si="7" ref="R12:R50">IF(J12="",(DATEVALUE("10/1/2007")),VLOOKUP(J12,$A$10:$M$138,13))</f>
        <v>39356</v>
      </c>
      <c r="S12" s="145"/>
      <c r="T12" s="142"/>
      <c r="U12" s="142"/>
      <c r="V12" s="142"/>
      <c r="W12" s="142"/>
      <c r="X12" s="143"/>
      <c r="Y12" s="144"/>
      <c r="Z12" s="144"/>
      <c r="AA12" s="144"/>
      <c r="AB12" s="144"/>
      <c r="AC12" s="144"/>
      <c r="AD12" s="144"/>
      <c r="AE12" s="144"/>
      <c r="AF12" s="144"/>
      <c r="AG12" s="144"/>
      <c r="AH12" s="411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72"/>
      <c r="AT12" s="173"/>
      <c r="AU12" s="173"/>
      <c r="AV12" s="54"/>
      <c r="AW12" s="208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</row>
    <row r="13" spans="1:97" s="52" customFormat="1" ht="15">
      <c r="A13" s="105">
        <f t="shared" si="0"/>
        <v>4</v>
      </c>
      <c r="B13" s="106"/>
      <c r="C13" s="112" t="s">
        <v>131</v>
      </c>
      <c r="D13" s="106"/>
      <c r="E13" s="106" t="s">
        <v>156</v>
      </c>
      <c r="F13" s="108"/>
      <c r="G13" s="109"/>
      <c r="H13" s="109"/>
      <c r="I13" s="109"/>
      <c r="J13" s="109"/>
      <c r="L13" s="244">
        <f t="shared" si="1"/>
      </c>
      <c r="M13" s="239">
        <f t="shared" si="2"/>
      </c>
      <c r="N13" s="384" t="e">
        <f>IF(#REF!="",(DATEVALUE("10/1/2007")),#REF!)</f>
        <v>#REF!</v>
      </c>
      <c r="O13" s="385">
        <f t="shared" si="4"/>
        <v>39356</v>
      </c>
      <c r="P13" s="385">
        <f t="shared" si="5"/>
        <v>39356</v>
      </c>
      <c r="Q13" s="385">
        <f t="shared" si="6"/>
        <v>39356</v>
      </c>
      <c r="R13" s="385">
        <f t="shared" si="7"/>
        <v>39356</v>
      </c>
      <c r="S13" s="145"/>
      <c r="T13" s="142"/>
      <c r="U13" s="142"/>
      <c r="V13" s="142"/>
      <c r="W13" s="142"/>
      <c r="X13" s="143"/>
      <c r="Y13" s="144"/>
      <c r="Z13" s="144"/>
      <c r="AA13" s="144"/>
      <c r="AB13" s="144"/>
      <c r="AC13" s="144"/>
      <c r="AD13" s="144"/>
      <c r="AE13" s="144"/>
      <c r="AF13" s="144"/>
      <c r="AG13" s="144"/>
      <c r="AH13" s="411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72"/>
      <c r="AT13" s="173"/>
      <c r="AU13" s="173"/>
      <c r="AV13" s="54"/>
      <c r="AW13" s="208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</row>
    <row r="14" spans="1:97" s="52" customFormat="1" ht="15">
      <c r="A14" s="105">
        <f t="shared" si="0"/>
        <v>5</v>
      </c>
      <c r="B14" s="112"/>
      <c r="C14" s="106" t="s">
        <v>134</v>
      </c>
      <c r="D14" s="106"/>
      <c r="E14" s="106"/>
      <c r="F14" s="108">
        <v>5</v>
      </c>
      <c r="G14" s="109">
        <v>17</v>
      </c>
      <c r="H14" s="109"/>
      <c r="I14" s="109"/>
      <c r="J14" s="109"/>
      <c r="K14" s="110"/>
      <c r="L14" s="61">
        <f>IF(F14="","",MAX(N14:R14))</f>
        <v>39356</v>
      </c>
      <c r="M14" s="239">
        <f>IF(F14="","",+L14+(F14*7/5))</f>
        <v>39363</v>
      </c>
      <c r="N14" s="384">
        <f>IF(K14="",(DATEVALUE("10/1/2007")),K14)</f>
        <v>39356</v>
      </c>
      <c r="O14" s="385">
        <f t="shared" si="4"/>
      </c>
      <c r="P14" s="385">
        <f t="shared" si="5"/>
        <v>39356</v>
      </c>
      <c r="Q14" s="385">
        <f t="shared" si="6"/>
        <v>39356</v>
      </c>
      <c r="R14" s="385">
        <f t="shared" si="7"/>
        <v>39356</v>
      </c>
      <c r="S14" s="145"/>
      <c r="T14" s="142"/>
      <c r="U14" s="142"/>
      <c r="V14" s="142"/>
      <c r="W14" s="142"/>
      <c r="X14" s="143"/>
      <c r="Y14" s="144"/>
      <c r="Z14" s="144"/>
      <c r="AA14" s="144"/>
      <c r="AB14" s="144"/>
      <c r="AC14" s="144"/>
      <c r="AD14" s="144"/>
      <c r="AE14" s="144"/>
      <c r="AF14" s="144"/>
      <c r="AG14" s="144"/>
      <c r="AH14" s="411">
        <f aca="true" t="shared" si="8" ref="AH14:AH25">F14*8</f>
        <v>40</v>
      </c>
      <c r="AI14" s="144"/>
      <c r="AJ14" s="144"/>
      <c r="AK14" s="144"/>
      <c r="AL14" s="144"/>
      <c r="AM14" s="144"/>
      <c r="AN14" s="144"/>
      <c r="AO14" s="144"/>
      <c r="AQ14" s="144"/>
      <c r="AR14" s="144"/>
      <c r="AS14" s="172"/>
      <c r="AT14" s="173"/>
      <c r="AU14" s="173">
        <v>0.1</v>
      </c>
      <c r="AV14" s="54"/>
      <c r="AW14" s="208" t="s">
        <v>225</v>
      </c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</row>
    <row r="15" spans="1:97" s="52" customFormat="1" ht="15">
      <c r="A15" s="105">
        <f t="shared" si="0"/>
        <v>6</v>
      </c>
      <c r="B15" s="112"/>
      <c r="C15" s="106" t="s">
        <v>135</v>
      </c>
      <c r="D15" s="106"/>
      <c r="E15" s="106"/>
      <c r="F15" s="108">
        <v>2</v>
      </c>
      <c r="G15" s="109">
        <v>18</v>
      </c>
      <c r="H15" s="109"/>
      <c r="I15" s="109"/>
      <c r="J15" s="109"/>
      <c r="K15" s="110"/>
      <c r="L15" s="61">
        <f t="shared" si="1"/>
        <v>39356</v>
      </c>
      <c r="M15" s="239">
        <f t="shared" si="2"/>
        <v>39358.8</v>
      </c>
      <c r="N15" s="384">
        <f t="shared" si="3"/>
        <v>39356</v>
      </c>
      <c r="O15" s="385">
        <f t="shared" si="4"/>
      </c>
      <c r="P15" s="385">
        <f t="shared" si="5"/>
        <v>39356</v>
      </c>
      <c r="Q15" s="385">
        <f t="shared" si="6"/>
        <v>39356</v>
      </c>
      <c r="R15" s="385">
        <f t="shared" si="7"/>
        <v>39356</v>
      </c>
      <c r="S15" s="145"/>
      <c r="T15" s="142"/>
      <c r="U15" s="142"/>
      <c r="V15" s="142"/>
      <c r="W15" s="142"/>
      <c r="X15" s="143"/>
      <c r="Y15" s="144"/>
      <c r="Z15" s="144"/>
      <c r="AA15" s="144"/>
      <c r="AB15" s="144"/>
      <c r="AC15" s="144"/>
      <c r="AD15" s="144"/>
      <c r="AE15" s="144"/>
      <c r="AF15" s="144"/>
      <c r="AG15" s="144"/>
      <c r="AH15" s="411">
        <f t="shared" si="8"/>
        <v>16</v>
      </c>
      <c r="AI15" s="144"/>
      <c r="AJ15" s="144"/>
      <c r="AK15" s="144"/>
      <c r="AL15" s="144"/>
      <c r="AM15" s="144"/>
      <c r="AN15" s="144"/>
      <c r="AO15" s="144"/>
      <c r="AQ15" s="144"/>
      <c r="AR15" s="144"/>
      <c r="AS15" s="172"/>
      <c r="AT15" s="173"/>
      <c r="AU15" s="173">
        <v>0.1</v>
      </c>
      <c r="AV15" s="54"/>
      <c r="AW15" s="208" t="s">
        <v>225</v>
      </c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</row>
    <row r="16" spans="1:97" s="52" customFormat="1" ht="15">
      <c r="A16" s="105">
        <f t="shared" si="0"/>
        <v>7</v>
      </c>
      <c r="B16" s="112"/>
      <c r="C16" s="106" t="s">
        <v>221</v>
      </c>
      <c r="D16" s="106"/>
      <c r="E16" s="106"/>
      <c r="F16" s="108">
        <v>5</v>
      </c>
      <c r="G16" s="109"/>
      <c r="H16" s="109"/>
      <c r="I16" s="109"/>
      <c r="J16" s="109"/>
      <c r="K16" s="110">
        <v>40527</v>
      </c>
      <c r="L16" s="61">
        <f>IF(F16="","",MAX(N16:R16))</f>
        <v>40527</v>
      </c>
      <c r="M16" s="239">
        <f>IF(F16="","",+L16+(F16*7/5))</f>
        <v>40534</v>
      </c>
      <c r="N16" s="384">
        <f>IF(K16="",(DATEVALUE("10/1/2007")),K16)</f>
        <v>40527</v>
      </c>
      <c r="O16" s="385">
        <f t="shared" si="4"/>
        <v>39356</v>
      </c>
      <c r="P16" s="385">
        <f t="shared" si="5"/>
        <v>39356</v>
      </c>
      <c r="Q16" s="385">
        <f t="shared" si="6"/>
        <v>39356</v>
      </c>
      <c r="R16" s="385">
        <f t="shared" si="7"/>
        <v>39356</v>
      </c>
      <c r="S16" s="145"/>
      <c r="T16" s="142"/>
      <c r="U16" s="142"/>
      <c r="V16" s="142"/>
      <c r="W16" s="142"/>
      <c r="X16" s="143"/>
      <c r="Y16" s="144"/>
      <c r="Z16" s="144"/>
      <c r="AA16" s="144"/>
      <c r="AB16" s="144"/>
      <c r="AC16" s="144"/>
      <c r="AD16" s="144"/>
      <c r="AE16" s="144"/>
      <c r="AF16" s="144"/>
      <c r="AG16" s="144"/>
      <c r="AH16" s="411">
        <f>F16*8</f>
        <v>40</v>
      </c>
      <c r="AI16" s="144"/>
      <c r="AJ16" s="144"/>
      <c r="AK16" s="144"/>
      <c r="AL16" s="144"/>
      <c r="AM16" s="144"/>
      <c r="AN16" s="144"/>
      <c r="AO16" s="144"/>
      <c r="AQ16" s="144"/>
      <c r="AR16" s="144"/>
      <c r="AS16" s="172"/>
      <c r="AT16" s="173"/>
      <c r="AU16" s="173"/>
      <c r="AV16" s="54"/>
      <c r="AW16" s="208" t="s">
        <v>225</v>
      </c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</row>
    <row r="17" spans="1:97" s="52" customFormat="1" ht="15">
      <c r="A17" s="105">
        <f t="shared" si="0"/>
        <v>8</v>
      </c>
      <c r="B17" s="112"/>
      <c r="C17" s="106"/>
      <c r="D17" s="106"/>
      <c r="E17" s="106"/>
      <c r="F17" s="108"/>
      <c r="G17" s="109"/>
      <c r="H17" s="109"/>
      <c r="I17" s="109"/>
      <c r="J17" s="109"/>
      <c r="K17" s="110"/>
      <c r="L17" s="61">
        <f t="shared" si="1"/>
      </c>
      <c r="M17" s="239">
        <f t="shared" si="2"/>
      </c>
      <c r="N17" s="384">
        <f t="shared" si="3"/>
        <v>39356</v>
      </c>
      <c r="O17" s="385">
        <f t="shared" si="4"/>
        <v>39356</v>
      </c>
      <c r="P17" s="385">
        <f t="shared" si="5"/>
        <v>39356</v>
      </c>
      <c r="Q17" s="385">
        <f t="shared" si="6"/>
        <v>39356</v>
      </c>
      <c r="R17" s="385">
        <f t="shared" si="7"/>
        <v>39356</v>
      </c>
      <c r="S17" s="145"/>
      <c r="T17" s="142"/>
      <c r="U17" s="142"/>
      <c r="V17" s="142"/>
      <c r="W17" s="142"/>
      <c r="X17" s="143"/>
      <c r="Y17" s="144"/>
      <c r="Z17" s="144"/>
      <c r="AA17" s="144"/>
      <c r="AB17" s="144"/>
      <c r="AC17" s="144"/>
      <c r="AD17" s="144"/>
      <c r="AE17" s="144"/>
      <c r="AF17" s="144"/>
      <c r="AG17" s="144"/>
      <c r="AH17" s="411"/>
      <c r="AI17" s="144"/>
      <c r="AJ17" s="144"/>
      <c r="AK17" s="144"/>
      <c r="AL17" s="144"/>
      <c r="AM17" s="144"/>
      <c r="AN17" s="144"/>
      <c r="AO17" s="144"/>
      <c r="AQ17" s="144"/>
      <c r="AR17" s="144"/>
      <c r="AS17" s="172"/>
      <c r="AT17" s="173"/>
      <c r="AU17" s="173"/>
      <c r="AV17" s="54"/>
      <c r="AW17" s="208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</row>
    <row r="18" spans="1:97" s="52" customFormat="1" ht="15">
      <c r="A18" s="105">
        <f t="shared" si="0"/>
        <v>9</v>
      </c>
      <c r="B18" s="106"/>
      <c r="C18" s="112" t="s">
        <v>136</v>
      </c>
      <c r="D18" s="106"/>
      <c r="E18" s="106" t="s">
        <v>156</v>
      </c>
      <c r="F18" s="108"/>
      <c r="G18" s="109"/>
      <c r="H18" s="109"/>
      <c r="I18" s="109"/>
      <c r="J18" s="109"/>
      <c r="L18" s="61">
        <f t="shared" si="1"/>
      </c>
      <c r="M18" s="239">
        <f t="shared" si="2"/>
      </c>
      <c r="N18" s="384">
        <f>IF(K19="",(DATEVALUE("10/1/2007")),K19)</f>
        <v>40571</v>
      </c>
      <c r="O18" s="385">
        <f t="shared" si="4"/>
        <v>39356</v>
      </c>
      <c r="P18" s="385">
        <f t="shared" si="5"/>
        <v>39356</v>
      </c>
      <c r="Q18" s="385">
        <f t="shared" si="6"/>
        <v>39356</v>
      </c>
      <c r="R18" s="385">
        <f t="shared" si="7"/>
        <v>39356</v>
      </c>
      <c r="S18" s="145"/>
      <c r="T18" s="142"/>
      <c r="U18" s="142"/>
      <c r="V18" s="142"/>
      <c r="W18" s="142"/>
      <c r="X18" s="143"/>
      <c r="Y18" s="144"/>
      <c r="Z18" s="144"/>
      <c r="AA18" s="144"/>
      <c r="AB18" s="144"/>
      <c r="AC18" s="144"/>
      <c r="AD18" s="144"/>
      <c r="AE18" s="144"/>
      <c r="AF18" s="144"/>
      <c r="AG18" s="144"/>
      <c r="AH18" s="411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72"/>
      <c r="AT18" s="173"/>
      <c r="AU18" s="173"/>
      <c r="AV18" s="54"/>
      <c r="AW18" s="208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</row>
    <row r="19" spans="1:97" s="52" customFormat="1" ht="15">
      <c r="A19" s="105">
        <f t="shared" si="0"/>
        <v>10</v>
      </c>
      <c r="B19" s="112"/>
      <c r="C19" s="106" t="s">
        <v>137</v>
      </c>
      <c r="D19" s="106"/>
      <c r="E19" s="106"/>
      <c r="F19" s="108">
        <v>2</v>
      </c>
      <c r="G19" s="109">
        <v>21</v>
      </c>
      <c r="H19" s="109"/>
      <c r="I19" s="109"/>
      <c r="J19" s="109"/>
      <c r="K19" s="110">
        <v>40571</v>
      </c>
      <c r="L19" s="61">
        <f>IF(F19="","",MAX(N19:R19))</f>
        <v>40571</v>
      </c>
      <c r="M19" s="239">
        <f>IF(F19="","",+L19+(F19*7/5))</f>
        <v>40573.8</v>
      </c>
      <c r="N19" s="384">
        <f>IF(K19="",(DATEVALUE("10/1/2007")),K19)</f>
        <v>40571</v>
      </c>
      <c r="O19" s="385">
        <f t="shared" si="4"/>
        <v>39357.4</v>
      </c>
      <c r="P19" s="385">
        <f t="shared" si="5"/>
        <v>39356</v>
      </c>
      <c r="Q19" s="385">
        <f t="shared" si="6"/>
        <v>39356</v>
      </c>
      <c r="R19" s="385">
        <f t="shared" si="7"/>
        <v>39356</v>
      </c>
      <c r="S19" s="145"/>
      <c r="T19" s="142"/>
      <c r="U19" s="142"/>
      <c r="V19" s="142"/>
      <c r="W19" s="142"/>
      <c r="X19" s="143"/>
      <c r="Y19" s="144"/>
      <c r="Z19" s="144"/>
      <c r="AA19" s="144"/>
      <c r="AB19" s="144"/>
      <c r="AC19" s="144"/>
      <c r="AD19" s="144"/>
      <c r="AE19" s="144"/>
      <c r="AF19" s="144"/>
      <c r="AG19" s="144"/>
      <c r="AH19" s="411">
        <f t="shared" si="8"/>
        <v>16</v>
      </c>
      <c r="AI19" s="144"/>
      <c r="AJ19" s="144"/>
      <c r="AK19" s="144"/>
      <c r="AL19" s="144"/>
      <c r="AM19" s="144"/>
      <c r="AN19" s="144"/>
      <c r="AO19" s="144"/>
      <c r="AP19"/>
      <c r="AQ19" s="144"/>
      <c r="AR19" s="144"/>
      <c r="AS19" s="172"/>
      <c r="AT19" s="173"/>
      <c r="AU19" s="173">
        <v>0.1</v>
      </c>
      <c r="AV19" s="54"/>
      <c r="AW19" s="208" t="s">
        <v>225</v>
      </c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</row>
    <row r="20" spans="1:97" s="52" customFormat="1" ht="15">
      <c r="A20" s="105">
        <f t="shared" si="0"/>
        <v>11</v>
      </c>
      <c r="B20" s="112"/>
      <c r="C20" s="106" t="s">
        <v>133</v>
      </c>
      <c r="D20" s="106"/>
      <c r="E20" s="106"/>
      <c r="F20" s="108">
        <v>10</v>
      </c>
      <c r="G20" s="109">
        <v>22</v>
      </c>
      <c r="H20" s="109"/>
      <c r="I20" s="109"/>
      <c r="J20" s="109"/>
      <c r="K20" s="110"/>
      <c r="L20" s="61">
        <f>IF(F20="","",MAX(N20:R20))</f>
        <v>39398</v>
      </c>
      <c r="M20" s="239">
        <f>IF(F20="","",+L20+(F20*7/5))</f>
        <v>39412</v>
      </c>
      <c r="N20" s="384">
        <f>IF(K20="",(DATEVALUE("10/1/2007")),K20)</f>
        <v>39356</v>
      </c>
      <c r="O20" s="385">
        <f t="shared" si="4"/>
        <v>39398</v>
      </c>
      <c r="P20" s="385">
        <f t="shared" si="5"/>
        <v>39356</v>
      </c>
      <c r="Q20" s="385">
        <f t="shared" si="6"/>
        <v>39356</v>
      </c>
      <c r="R20" s="385">
        <f t="shared" si="7"/>
        <v>39356</v>
      </c>
      <c r="S20" s="145"/>
      <c r="T20" s="142"/>
      <c r="U20" s="142"/>
      <c r="V20" s="142"/>
      <c r="W20" s="142"/>
      <c r="X20" s="143"/>
      <c r="Y20" s="144"/>
      <c r="Z20" s="144">
        <f>F20*8</f>
        <v>80</v>
      </c>
      <c r="AA20" s="144"/>
      <c r="AB20" s="144"/>
      <c r="AC20" s="144"/>
      <c r="AD20" s="144">
        <v>40</v>
      </c>
      <c r="AE20" s="144"/>
      <c r="AF20" s="144"/>
      <c r="AG20" s="144"/>
      <c r="AH20" s="411">
        <f>F20*2</f>
        <v>20</v>
      </c>
      <c r="AI20" s="144"/>
      <c r="AJ20" s="144"/>
      <c r="AK20" s="144"/>
      <c r="AL20" s="144"/>
      <c r="AM20" s="144"/>
      <c r="AN20" s="144"/>
      <c r="AO20" s="144"/>
      <c r="AP20"/>
      <c r="AQ20" s="144"/>
      <c r="AR20" s="144"/>
      <c r="AS20" s="172"/>
      <c r="AT20" s="173"/>
      <c r="AU20" s="173">
        <v>0.1</v>
      </c>
      <c r="AV20" s="54"/>
      <c r="AW20" s="208" t="s">
        <v>225</v>
      </c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</row>
    <row r="21" spans="1:97" s="52" customFormat="1" ht="15">
      <c r="A21" s="105">
        <f t="shared" si="0"/>
        <v>12</v>
      </c>
      <c r="B21" s="112"/>
      <c r="C21" s="106" t="s">
        <v>138</v>
      </c>
      <c r="D21" s="106"/>
      <c r="E21" s="106"/>
      <c r="F21" s="108">
        <v>5</v>
      </c>
      <c r="G21" s="109">
        <v>23</v>
      </c>
      <c r="H21" s="109"/>
      <c r="I21" s="109"/>
      <c r="J21" s="109"/>
      <c r="K21" s="110"/>
      <c r="L21" s="61">
        <f>IF(F21="","",MAX(N21:R21))</f>
        <v>39357.4</v>
      </c>
      <c r="M21" s="239">
        <f>IF(F21="","",+L21+(F21*7/5))</f>
        <v>39364.4</v>
      </c>
      <c r="N21" s="384">
        <f>IF(K21="",(DATEVALUE("10/1/2007")),K21)</f>
        <v>39356</v>
      </c>
      <c r="O21" s="385">
        <f t="shared" si="4"/>
        <v>39357.4</v>
      </c>
      <c r="P21" s="385">
        <f t="shared" si="5"/>
        <v>39356</v>
      </c>
      <c r="Q21" s="385">
        <f t="shared" si="6"/>
        <v>39356</v>
      </c>
      <c r="R21" s="385">
        <f t="shared" si="7"/>
        <v>39356</v>
      </c>
      <c r="S21" s="145"/>
      <c r="T21" s="142"/>
      <c r="U21" s="142"/>
      <c r="V21" s="142"/>
      <c r="W21" s="142"/>
      <c r="X21" s="143"/>
      <c r="Y21" s="144">
        <v>80</v>
      </c>
      <c r="Z21" s="144"/>
      <c r="AA21" s="144"/>
      <c r="AB21" s="144"/>
      <c r="AC21" s="144"/>
      <c r="AD21" s="144"/>
      <c r="AE21" s="144"/>
      <c r="AF21" s="144"/>
      <c r="AG21" s="144"/>
      <c r="AH21" s="411">
        <f t="shared" si="8"/>
        <v>40</v>
      </c>
      <c r="AI21" s="144"/>
      <c r="AJ21" s="144"/>
      <c r="AK21" s="144"/>
      <c r="AL21" s="144"/>
      <c r="AM21" s="144"/>
      <c r="AN21" s="144"/>
      <c r="AO21" s="144"/>
      <c r="AP21"/>
      <c r="AQ21" s="144"/>
      <c r="AR21" s="144"/>
      <c r="AS21" s="172"/>
      <c r="AT21" s="173"/>
      <c r="AU21" s="173">
        <v>0.1</v>
      </c>
      <c r="AV21" s="54"/>
      <c r="AW21" s="208" t="s">
        <v>225</v>
      </c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</row>
    <row r="22" spans="1:97" s="52" customFormat="1" ht="15">
      <c r="A22" s="105">
        <f t="shared" si="0"/>
        <v>13</v>
      </c>
      <c r="B22" s="112"/>
      <c r="C22" s="106" t="s">
        <v>132</v>
      </c>
      <c r="D22" s="106"/>
      <c r="E22" s="106"/>
      <c r="F22" s="108">
        <v>5</v>
      </c>
      <c r="G22" s="109">
        <v>24</v>
      </c>
      <c r="H22" s="109"/>
      <c r="I22" s="109"/>
      <c r="J22" s="109"/>
      <c r="K22" s="110"/>
      <c r="L22" s="61">
        <f t="shared" si="1"/>
        <v>39398</v>
      </c>
      <c r="M22" s="239">
        <f t="shared" si="2"/>
        <v>39405</v>
      </c>
      <c r="N22" s="384">
        <f t="shared" si="3"/>
        <v>39356</v>
      </c>
      <c r="O22" s="385">
        <f t="shared" si="4"/>
        <v>39398</v>
      </c>
      <c r="P22" s="385">
        <f t="shared" si="5"/>
        <v>39356</v>
      </c>
      <c r="Q22" s="385">
        <f t="shared" si="6"/>
        <v>39356</v>
      </c>
      <c r="R22" s="385">
        <f t="shared" si="7"/>
        <v>39356</v>
      </c>
      <c r="S22" s="145"/>
      <c r="T22" s="142"/>
      <c r="U22" s="142"/>
      <c r="V22" s="142"/>
      <c r="W22" s="142"/>
      <c r="X22" s="143"/>
      <c r="Y22" s="144"/>
      <c r="Z22" s="144"/>
      <c r="AA22" s="144"/>
      <c r="AB22" s="144"/>
      <c r="AC22" s="144"/>
      <c r="AD22" s="144"/>
      <c r="AE22" s="144"/>
      <c r="AF22" s="144"/>
      <c r="AG22" s="144"/>
      <c r="AH22" s="411">
        <f t="shared" si="8"/>
        <v>40</v>
      </c>
      <c r="AI22" s="144"/>
      <c r="AJ22" s="144"/>
      <c r="AK22" s="144"/>
      <c r="AL22" s="144"/>
      <c r="AM22" s="144"/>
      <c r="AN22" s="144"/>
      <c r="AO22" s="144">
        <f>F22*8</f>
        <v>40</v>
      </c>
      <c r="AP22"/>
      <c r="AQ22" s="144"/>
      <c r="AR22" s="144"/>
      <c r="AS22" s="172"/>
      <c r="AT22" s="173"/>
      <c r="AU22" s="173">
        <v>0.1</v>
      </c>
      <c r="AV22" s="54"/>
      <c r="AW22" s="208" t="s">
        <v>225</v>
      </c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</row>
    <row r="23" spans="1:97" s="52" customFormat="1" ht="15">
      <c r="A23" s="105">
        <f t="shared" si="0"/>
        <v>14</v>
      </c>
      <c r="B23" s="112"/>
      <c r="C23" s="106" t="s">
        <v>139</v>
      </c>
      <c r="D23" s="106"/>
      <c r="E23" s="106"/>
      <c r="F23" s="108">
        <v>5</v>
      </c>
      <c r="G23" s="109">
        <v>25</v>
      </c>
      <c r="H23" s="109"/>
      <c r="I23" s="109"/>
      <c r="J23" s="109"/>
      <c r="K23" s="110"/>
      <c r="L23" s="61">
        <f t="shared" si="1"/>
        <v>39356</v>
      </c>
      <c r="M23" s="239">
        <f t="shared" si="2"/>
        <v>39363</v>
      </c>
      <c r="N23" s="384">
        <f t="shared" si="3"/>
        <v>39356</v>
      </c>
      <c r="O23" s="385">
        <f t="shared" si="4"/>
      </c>
      <c r="P23" s="385">
        <f t="shared" si="5"/>
        <v>39356</v>
      </c>
      <c r="Q23" s="385">
        <f t="shared" si="6"/>
        <v>39356</v>
      </c>
      <c r="R23" s="385">
        <f t="shared" si="7"/>
        <v>39356</v>
      </c>
      <c r="S23" s="145"/>
      <c r="T23" s="142"/>
      <c r="U23" s="142"/>
      <c r="V23" s="142"/>
      <c r="W23" s="142"/>
      <c r="X23" s="143"/>
      <c r="Y23" s="144"/>
      <c r="Z23" s="144"/>
      <c r="AA23" s="144"/>
      <c r="AB23" s="144"/>
      <c r="AC23" s="144"/>
      <c r="AD23" s="144"/>
      <c r="AE23" s="144"/>
      <c r="AF23" s="144"/>
      <c r="AG23" s="144"/>
      <c r="AH23" s="411">
        <f t="shared" si="8"/>
        <v>40</v>
      </c>
      <c r="AI23" s="144"/>
      <c r="AJ23" s="144"/>
      <c r="AK23" s="144"/>
      <c r="AL23" s="144"/>
      <c r="AM23" s="144"/>
      <c r="AN23" s="144"/>
      <c r="AO23" s="144"/>
      <c r="AP23"/>
      <c r="AQ23" s="144"/>
      <c r="AR23" s="144"/>
      <c r="AS23" s="172"/>
      <c r="AT23" s="173"/>
      <c r="AU23" s="173">
        <v>0.1</v>
      </c>
      <c r="AV23" s="54"/>
      <c r="AW23" s="208" t="s">
        <v>225</v>
      </c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</row>
    <row r="24" spans="1:97" s="52" customFormat="1" ht="15">
      <c r="A24" s="105">
        <f t="shared" si="0"/>
        <v>15</v>
      </c>
      <c r="B24" s="112"/>
      <c r="C24" s="106" t="s">
        <v>140</v>
      </c>
      <c r="D24" s="106"/>
      <c r="E24" s="106"/>
      <c r="F24" s="108">
        <v>5</v>
      </c>
      <c r="G24" s="109">
        <v>26</v>
      </c>
      <c r="H24" s="109"/>
      <c r="I24" s="109"/>
      <c r="J24" s="109"/>
      <c r="K24" s="110"/>
      <c r="L24" s="61">
        <f t="shared" si="1"/>
        <v>40706.8</v>
      </c>
      <c r="M24" s="239">
        <f t="shared" si="2"/>
        <v>40713.8</v>
      </c>
      <c r="N24" s="384">
        <f t="shared" si="3"/>
        <v>39356</v>
      </c>
      <c r="O24" s="385">
        <f t="shared" si="4"/>
        <v>40706.8</v>
      </c>
      <c r="P24" s="385">
        <f t="shared" si="5"/>
        <v>39356</v>
      </c>
      <c r="Q24" s="385">
        <f t="shared" si="6"/>
        <v>39356</v>
      </c>
      <c r="R24" s="385">
        <f t="shared" si="7"/>
        <v>39356</v>
      </c>
      <c r="S24" s="145"/>
      <c r="T24" s="142"/>
      <c r="U24" s="142"/>
      <c r="V24" s="142"/>
      <c r="W24" s="142"/>
      <c r="X24" s="143"/>
      <c r="Y24" s="144"/>
      <c r="Z24" s="144"/>
      <c r="AA24" s="144"/>
      <c r="AB24" s="144"/>
      <c r="AC24" s="144"/>
      <c r="AD24" s="144"/>
      <c r="AE24" s="144"/>
      <c r="AF24" s="144"/>
      <c r="AG24" s="144"/>
      <c r="AH24" s="411">
        <f t="shared" si="8"/>
        <v>40</v>
      </c>
      <c r="AI24" s="144"/>
      <c r="AJ24" s="144"/>
      <c r="AK24" s="144"/>
      <c r="AL24" s="144"/>
      <c r="AM24" s="144"/>
      <c r="AN24" s="144"/>
      <c r="AO24" s="144"/>
      <c r="AP24"/>
      <c r="AQ24" s="144"/>
      <c r="AR24" s="144"/>
      <c r="AS24" s="172"/>
      <c r="AT24" s="173"/>
      <c r="AU24" s="173">
        <v>0.1</v>
      </c>
      <c r="AV24" s="54"/>
      <c r="AW24" s="208" t="s">
        <v>225</v>
      </c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</row>
    <row r="25" spans="1:97" s="52" customFormat="1" ht="15">
      <c r="A25" s="105">
        <f t="shared" si="0"/>
        <v>16</v>
      </c>
      <c r="B25" s="112"/>
      <c r="C25" s="106" t="s">
        <v>141</v>
      </c>
      <c r="D25" s="106"/>
      <c r="E25" s="106"/>
      <c r="F25" s="108">
        <v>2</v>
      </c>
      <c r="G25" s="109">
        <v>27</v>
      </c>
      <c r="H25" s="109"/>
      <c r="I25" s="109"/>
      <c r="J25" s="109"/>
      <c r="K25" s="110"/>
      <c r="L25" s="61">
        <f t="shared" si="1"/>
        <v>39357.4</v>
      </c>
      <c r="M25" s="239">
        <f t="shared" si="2"/>
        <v>39360.200000000004</v>
      </c>
      <c r="N25" s="384">
        <f t="shared" si="3"/>
        <v>39356</v>
      </c>
      <c r="O25" s="385">
        <f t="shared" si="4"/>
        <v>39357.4</v>
      </c>
      <c r="P25" s="385">
        <f t="shared" si="5"/>
        <v>39356</v>
      </c>
      <c r="Q25" s="385">
        <f t="shared" si="6"/>
        <v>39356</v>
      </c>
      <c r="R25" s="385">
        <f t="shared" si="7"/>
        <v>39356</v>
      </c>
      <c r="S25" s="145"/>
      <c r="T25" s="142"/>
      <c r="U25" s="142"/>
      <c r="V25" s="142"/>
      <c r="W25" s="142"/>
      <c r="X25" s="143"/>
      <c r="Y25" s="144"/>
      <c r="Z25" s="144"/>
      <c r="AA25" s="144"/>
      <c r="AB25" s="144"/>
      <c r="AC25" s="144"/>
      <c r="AD25" s="144"/>
      <c r="AE25" s="144"/>
      <c r="AF25" s="144"/>
      <c r="AG25" s="144"/>
      <c r="AH25" s="411">
        <f t="shared" si="8"/>
        <v>16</v>
      </c>
      <c r="AI25" s="144"/>
      <c r="AJ25" s="144"/>
      <c r="AK25" s="144"/>
      <c r="AL25" s="144"/>
      <c r="AM25" s="144"/>
      <c r="AN25" s="144"/>
      <c r="AO25" s="144"/>
      <c r="AP25"/>
      <c r="AQ25" s="144"/>
      <c r="AR25" s="144"/>
      <c r="AS25" s="172"/>
      <c r="AT25" s="173"/>
      <c r="AU25" s="173">
        <v>0.1</v>
      </c>
      <c r="AV25" s="54"/>
      <c r="AW25" s="208" t="s">
        <v>225</v>
      </c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</row>
    <row r="26" spans="1:97" s="52" customFormat="1" ht="15">
      <c r="A26" s="105">
        <f t="shared" si="0"/>
        <v>17</v>
      </c>
      <c r="B26" s="112"/>
      <c r="C26" s="106"/>
      <c r="D26" s="106"/>
      <c r="E26" s="106"/>
      <c r="F26" s="108"/>
      <c r="G26" s="109"/>
      <c r="H26" s="109"/>
      <c r="I26" s="109"/>
      <c r="J26" s="109"/>
      <c r="K26" s="110"/>
      <c r="L26" s="61">
        <f t="shared" si="1"/>
      </c>
      <c r="M26" s="239">
        <f t="shared" si="2"/>
      </c>
      <c r="N26" s="384">
        <f t="shared" si="3"/>
        <v>39356</v>
      </c>
      <c r="O26" s="385">
        <f t="shared" si="4"/>
        <v>39356</v>
      </c>
      <c r="P26" s="385">
        <f t="shared" si="5"/>
        <v>39356</v>
      </c>
      <c r="Q26" s="385">
        <f t="shared" si="6"/>
        <v>39356</v>
      </c>
      <c r="R26" s="385">
        <f t="shared" si="7"/>
        <v>39356</v>
      </c>
      <c r="S26" s="145"/>
      <c r="T26" s="142"/>
      <c r="U26" s="142"/>
      <c r="V26" s="142"/>
      <c r="W26" s="142"/>
      <c r="X26" s="143"/>
      <c r="Y26" s="144"/>
      <c r="Z26" s="144"/>
      <c r="AA26" s="144"/>
      <c r="AB26" s="144"/>
      <c r="AC26" s="144"/>
      <c r="AD26" s="144"/>
      <c r="AE26" s="144"/>
      <c r="AF26" s="144"/>
      <c r="AG26" s="144"/>
      <c r="AH26" s="411"/>
      <c r="AI26" s="144"/>
      <c r="AJ26" s="144"/>
      <c r="AK26" s="144"/>
      <c r="AL26" s="144"/>
      <c r="AM26" s="144"/>
      <c r="AN26" s="144"/>
      <c r="AO26" s="144"/>
      <c r="AP26"/>
      <c r="AQ26" s="144"/>
      <c r="AR26" s="144"/>
      <c r="AS26" s="172"/>
      <c r="AT26" s="173"/>
      <c r="AU26" s="173"/>
      <c r="AV26" s="54"/>
      <c r="AW26" s="208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</row>
    <row r="27" spans="1:97" s="52" customFormat="1" ht="15" hidden="1">
      <c r="A27" s="105">
        <f t="shared" si="0"/>
        <v>18</v>
      </c>
      <c r="B27" s="106"/>
      <c r="C27" s="112" t="s">
        <v>142</v>
      </c>
      <c r="D27" s="106"/>
      <c r="E27" s="106"/>
      <c r="F27" s="108"/>
      <c r="G27" s="109"/>
      <c r="H27" s="109"/>
      <c r="I27" s="109"/>
      <c r="J27" s="109"/>
      <c r="K27" s="110"/>
      <c r="L27" s="61">
        <f t="shared" si="1"/>
      </c>
      <c r="M27" s="239">
        <f t="shared" si="2"/>
      </c>
      <c r="N27" s="384">
        <f t="shared" si="3"/>
        <v>39356</v>
      </c>
      <c r="O27" s="385">
        <f t="shared" si="4"/>
        <v>39356</v>
      </c>
      <c r="P27" s="385">
        <f t="shared" si="5"/>
        <v>39356</v>
      </c>
      <c r="Q27" s="385">
        <f t="shared" si="6"/>
        <v>39356</v>
      </c>
      <c r="R27" s="385">
        <f t="shared" si="7"/>
        <v>39356</v>
      </c>
      <c r="S27" s="145"/>
      <c r="T27" s="142"/>
      <c r="U27" s="142"/>
      <c r="V27" s="142"/>
      <c r="W27" s="142"/>
      <c r="X27" s="143"/>
      <c r="Y27" s="144"/>
      <c r="Z27" s="144"/>
      <c r="AA27" s="144"/>
      <c r="AB27" s="144"/>
      <c r="AC27" s="144"/>
      <c r="AD27" s="144"/>
      <c r="AE27" s="144"/>
      <c r="AF27" s="144"/>
      <c r="AG27" s="144"/>
      <c r="AH27" s="411"/>
      <c r="AI27" s="144"/>
      <c r="AJ27" s="144"/>
      <c r="AK27" s="144"/>
      <c r="AL27" s="144"/>
      <c r="AM27" s="144"/>
      <c r="AN27" s="144"/>
      <c r="AO27" s="144"/>
      <c r="AP27"/>
      <c r="AQ27" s="144"/>
      <c r="AR27" s="144"/>
      <c r="AS27" s="172"/>
      <c r="AT27" s="173"/>
      <c r="AU27" s="173"/>
      <c r="AV27" s="54"/>
      <c r="AW27" s="208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</row>
    <row r="28" spans="1:97" s="52" customFormat="1" ht="15" hidden="1">
      <c r="A28" s="105">
        <f t="shared" si="0"/>
        <v>19</v>
      </c>
      <c r="B28" s="112"/>
      <c r="C28" s="106" t="s">
        <v>208</v>
      </c>
      <c r="D28" s="106"/>
      <c r="E28" s="106"/>
      <c r="F28" s="108"/>
      <c r="G28" s="109"/>
      <c r="H28" s="109"/>
      <c r="I28" s="109"/>
      <c r="J28" s="109"/>
      <c r="K28" s="110"/>
      <c r="L28" s="61">
        <f t="shared" si="1"/>
      </c>
      <c r="M28" s="239">
        <f t="shared" si="2"/>
      </c>
      <c r="N28" s="384">
        <f t="shared" si="3"/>
        <v>39356</v>
      </c>
      <c r="O28" s="385">
        <f t="shared" si="4"/>
        <v>39356</v>
      </c>
      <c r="P28" s="385">
        <f t="shared" si="5"/>
        <v>39356</v>
      </c>
      <c r="Q28" s="385">
        <f t="shared" si="6"/>
        <v>39356</v>
      </c>
      <c r="R28" s="385">
        <f t="shared" si="7"/>
        <v>39356</v>
      </c>
      <c r="S28" s="145"/>
      <c r="T28" s="142"/>
      <c r="U28" s="142"/>
      <c r="V28" s="142"/>
      <c r="W28" s="142"/>
      <c r="X28" s="143"/>
      <c r="Y28" s="144"/>
      <c r="Z28" s="144"/>
      <c r="AA28" s="144"/>
      <c r="AB28" s="144"/>
      <c r="AC28" s="144"/>
      <c r="AD28" s="144"/>
      <c r="AE28" s="144"/>
      <c r="AF28" s="144"/>
      <c r="AG28" s="144"/>
      <c r="AH28" s="411"/>
      <c r="AI28" s="144"/>
      <c r="AJ28" s="144"/>
      <c r="AK28" s="144"/>
      <c r="AL28" s="144"/>
      <c r="AM28" s="144"/>
      <c r="AN28" s="144"/>
      <c r="AO28" s="144"/>
      <c r="AP28" s="144">
        <f>SUM(AP19:AP27)</f>
        <v>0</v>
      </c>
      <c r="AQ28" s="144"/>
      <c r="AR28" s="144"/>
      <c r="AS28" s="172"/>
      <c r="AT28" s="173"/>
      <c r="AU28" s="173"/>
      <c r="AV28" s="54"/>
      <c r="AW28" s="208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</row>
    <row r="29" spans="1:97" s="52" customFormat="1" ht="15" hidden="1">
      <c r="A29" s="105">
        <f t="shared" si="0"/>
        <v>20</v>
      </c>
      <c r="B29" s="112"/>
      <c r="C29" s="106"/>
      <c r="D29" s="106" t="s">
        <v>143</v>
      </c>
      <c r="E29" s="106"/>
      <c r="F29" s="108">
        <v>1</v>
      </c>
      <c r="G29" s="109">
        <v>28</v>
      </c>
      <c r="H29" s="109"/>
      <c r="I29" s="109"/>
      <c r="J29" s="109"/>
      <c r="K29" s="110">
        <v>40704</v>
      </c>
      <c r="L29" s="61">
        <f t="shared" si="1"/>
        <v>40704</v>
      </c>
      <c r="M29" s="239">
        <f t="shared" si="2"/>
        <v>40705.4</v>
      </c>
      <c r="N29" s="384">
        <f t="shared" si="3"/>
        <v>40704</v>
      </c>
      <c r="O29" s="385">
        <f t="shared" si="4"/>
        <v>39398</v>
      </c>
      <c r="P29" s="385">
        <f t="shared" si="5"/>
        <v>39356</v>
      </c>
      <c r="Q29" s="385">
        <f t="shared" si="6"/>
        <v>39356</v>
      </c>
      <c r="R29" s="385">
        <f t="shared" si="7"/>
        <v>39356</v>
      </c>
      <c r="S29" s="145"/>
      <c r="T29" s="142"/>
      <c r="U29" s="142"/>
      <c r="V29" s="142"/>
      <c r="W29" s="142"/>
      <c r="X29" s="143"/>
      <c r="Y29" s="144"/>
      <c r="Z29" s="144"/>
      <c r="AA29" s="144"/>
      <c r="AB29" s="144"/>
      <c r="AC29" s="144"/>
      <c r="AD29" s="144"/>
      <c r="AE29" s="144"/>
      <c r="AF29" s="144"/>
      <c r="AG29" s="144"/>
      <c r="AH29" s="411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72"/>
      <c r="AT29" s="173"/>
      <c r="AU29" s="173"/>
      <c r="AV29" s="54"/>
      <c r="AW29" s="208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</row>
    <row r="30" spans="1:97" s="52" customFormat="1" ht="15" hidden="1">
      <c r="A30" s="105">
        <f t="shared" si="0"/>
        <v>21</v>
      </c>
      <c r="B30" s="112"/>
      <c r="C30" s="106"/>
      <c r="D30" s="106" t="s">
        <v>144</v>
      </c>
      <c r="E30" s="106"/>
      <c r="F30" s="108">
        <v>1</v>
      </c>
      <c r="G30" s="109">
        <v>32</v>
      </c>
      <c r="H30" s="109"/>
      <c r="I30" s="109"/>
      <c r="J30" s="109"/>
      <c r="K30" s="110"/>
      <c r="L30" s="61">
        <f t="shared" si="1"/>
        <v>39356</v>
      </c>
      <c r="M30" s="239">
        <f t="shared" si="2"/>
        <v>39357.4</v>
      </c>
      <c r="N30" s="384">
        <f t="shared" si="3"/>
        <v>39356</v>
      </c>
      <c r="O30" s="385">
        <f t="shared" si="4"/>
      </c>
      <c r="P30" s="385">
        <f t="shared" si="5"/>
        <v>39356</v>
      </c>
      <c r="Q30" s="385">
        <f t="shared" si="6"/>
        <v>39356</v>
      </c>
      <c r="R30" s="385">
        <f t="shared" si="7"/>
        <v>39356</v>
      </c>
      <c r="S30" s="145"/>
      <c r="T30" s="142"/>
      <c r="U30" s="142"/>
      <c r="V30" s="142"/>
      <c r="W30" s="142"/>
      <c r="X30" s="143"/>
      <c r="Y30" s="144"/>
      <c r="Z30" s="144"/>
      <c r="AA30" s="144"/>
      <c r="AB30" s="144"/>
      <c r="AC30" s="144"/>
      <c r="AD30" s="144"/>
      <c r="AE30" s="144"/>
      <c r="AF30" s="144"/>
      <c r="AG30" s="144"/>
      <c r="AH30" s="411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72"/>
      <c r="AT30" s="173"/>
      <c r="AU30" s="173"/>
      <c r="AV30" s="54"/>
      <c r="AW30" s="208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</row>
    <row r="31" spans="1:97" s="52" customFormat="1" ht="15" hidden="1">
      <c r="A31" s="105">
        <f t="shared" si="0"/>
        <v>22</v>
      </c>
      <c r="B31" s="112"/>
      <c r="C31" s="106"/>
      <c r="D31" s="240" t="s">
        <v>145</v>
      </c>
      <c r="E31" s="240"/>
      <c r="F31" s="108">
        <v>30</v>
      </c>
      <c r="G31" s="109">
        <v>33</v>
      </c>
      <c r="H31" s="109"/>
      <c r="I31" s="109"/>
      <c r="J31" s="109"/>
      <c r="K31" s="110"/>
      <c r="L31" s="61">
        <f t="shared" si="1"/>
        <v>39356</v>
      </c>
      <c r="M31" s="239">
        <f t="shared" si="2"/>
        <v>39398</v>
      </c>
      <c r="N31" s="384">
        <f t="shared" si="3"/>
        <v>39356</v>
      </c>
      <c r="O31" s="385">
        <f t="shared" si="4"/>
      </c>
      <c r="P31" s="385">
        <f t="shared" si="5"/>
        <v>39356</v>
      </c>
      <c r="Q31" s="385">
        <f t="shared" si="6"/>
        <v>39356</v>
      </c>
      <c r="R31" s="385">
        <f t="shared" si="7"/>
        <v>39356</v>
      </c>
      <c r="S31" s="145"/>
      <c r="T31" s="142"/>
      <c r="U31" s="142"/>
      <c r="V31" s="142"/>
      <c r="W31" s="142"/>
      <c r="X31" s="143"/>
      <c r="Y31" s="144"/>
      <c r="Z31" s="144"/>
      <c r="AA31" s="144"/>
      <c r="AB31" s="144"/>
      <c r="AC31" s="144"/>
      <c r="AD31" s="144"/>
      <c r="AE31" s="144"/>
      <c r="AF31" s="144"/>
      <c r="AG31" s="144"/>
      <c r="AH31" s="411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72"/>
      <c r="AT31" s="173"/>
      <c r="AU31" s="173"/>
      <c r="AV31" s="54"/>
      <c r="AW31" s="208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</row>
    <row r="32" spans="1:97" s="52" customFormat="1" ht="15" hidden="1">
      <c r="A32" s="105">
        <f t="shared" si="0"/>
        <v>23</v>
      </c>
      <c r="B32" s="112"/>
      <c r="C32" s="106"/>
      <c r="D32" s="106" t="s">
        <v>146</v>
      </c>
      <c r="E32" s="106"/>
      <c r="F32" s="108">
        <v>1</v>
      </c>
      <c r="G32" s="109">
        <v>34</v>
      </c>
      <c r="H32" s="109"/>
      <c r="I32" s="109"/>
      <c r="J32" s="109"/>
      <c r="K32" s="110"/>
      <c r="L32" s="61">
        <f t="shared" si="1"/>
        <v>39356</v>
      </c>
      <c r="M32" s="239">
        <f t="shared" si="2"/>
        <v>39357.4</v>
      </c>
      <c r="N32" s="384">
        <f t="shared" si="3"/>
        <v>39356</v>
      </c>
      <c r="O32" s="385">
        <f t="shared" si="4"/>
      </c>
      <c r="P32" s="385">
        <f t="shared" si="5"/>
        <v>39356</v>
      </c>
      <c r="Q32" s="385">
        <f t="shared" si="6"/>
        <v>39356</v>
      </c>
      <c r="R32" s="385">
        <f t="shared" si="7"/>
        <v>39356</v>
      </c>
      <c r="S32" s="145"/>
      <c r="T32" s="142"/>
      <c r="U32" s="142"/>
      <c r="V32" s="142"/>
      <c r="W32" s="142"/>
      <c r="X32" s="143"/>
      <c r="Y32" s="144"/>
      <c r="Z32" s="144"/>
      <c r="AA32" s="144"/>
      <c r="AB32" s="144"/>
      <c r="AC32" s="144"/>
      <c r="AD32" s="144"/>
      <c r="AE32" s="144"/>
      <c r="AF32" s="144"/>
      <c r="AG32" s="144"/>
      <c r="AH32" s="411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72"/>
      <c r="AT32" s="173"/>
      <c r="AU32" s="173"/>
      <c r="AV32" s="54"/>
      <c r="AW32" s="208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</row>
    <row r="33" spans="1:97" s="52" customFormat="1" ht="15" hidden="1">
      <c r="A33" s="105">
        <f t="shared" si="0"/>
        <v>24</v>
      </c>
      <c r="B33" s="112"/>
      <c r="C33" s="106"/>
      <c r="D33" s="106" t="s">
        <v>147</v>
      </c>
      <c r="E33" s="106"/>
      <c r="F33" s="108">
        <v>30</v>
      </c>
      <c r="G33" s="109">
        <v>35</v>
      </c>
      <c r="H33" s="109"/>
      <c r="I33" s="109"/>
      <c r="J33" s="109"/>
      <c r="K33" s="110"/>
      <c r="L33" s="61">
        <f t="shared" si="1"/>
        <v>39356</v>
      </c>
      <c r="M33" s="239">
        <f t="shared" si="2"/>
        <v>39398</v>
      </c>
      <c r="N33" s="384">
        <f t="shared" si="3"/>
        <v>39356</v>
      </c>
      <c r="O33" s="385">
        <f t="shared" si="4"/>
      </c>
      <c r="P33" s="385">
        <f t="shared" si="5"/>
        <v>39356</v>
      </c>
      <c r="Q33" s="385">
        <f t="shared" si="6"/>
        <v>39356</v>
      </c>
      <c r="R33" s="385">
        <f t="shared" si="7"/>
        <v>39356</v>
      </c>
      <c r="S33" s="145"/>
      <c r="T33" s="142"/>
      <c r="U33" s="142"/>
      <c r="V33" s="142"/>
      <c r="W33" s="142"/>
      <c r="X33" s="143"/>
      <c r="Y33" s="144"/>
      <c r="Z33" s="144"/>
      <c r="AA33" s="144"/>
      <c r="AB33" s="144"/>
      <c r="AC33" s="144"/>
      <c r="AD33" s="144"/>
      <c r="AE33" s="144"/>
      <c r="AF33" s="144"/>
      <c r="AG33" s="144"/>
      <c r="AH33" s="411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72"/>
      <c r="AT33" s="173"/>
      <c r="AU33" s="173"/>
      <c r="AV33" s="54"/>
      <c r="AW33" s="208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</row>
    <row r="34" spans="1:97" s="52" customFormat="1" ht="15" hidden="1">
      <c r="A34" s="105">
        <f t="shared" si="0"/>
        <v>25</v>
      </c>
      <c r="B34" s="112"/>
      <c r="C34" s="106" t="s">
        <v>209</v>
      </c>
      <c r="D34" s="106"/>
      <c r="E34" s="106"/>
      <c r="F34" s="108"/>
      <c r="G34" s="109"/>
      <c r="H34" s="109"/>
      <c r="I34" s="109"/>
      <c r="J34" s="109"/>
      <c r="K34" s="110"/>
      <c r="L34" s="61">
        <f t="shared" si="1"/>
      </c>
      <c r="M34" s="239">
        <f t="shared" si="2"/>
      </c>
      <c r="N34" s="384">
        <f t="shared" si="3"/>
        <v>39356</v>
      </c>
      <c r="O34" s="385">
        <f t="shared" si="4"/>
        <v>39356</v>
      </c>
      <c r="P34" s="385">
        <f t="shared" si="5"/>
        <v>39356</v>
      </c>
      <c r="Q34" s="385">
        <f t="shared" si="6"/>
        <v>39356</v>
      </c>
      <c r="R34" s="385">
        <f t="shared" si="7"/>
        <v>39356</v>
      </c>
      <c r="S34" s="145"/>
      <c r="T34" s="142"/>
      <c r="U34" s="142"/>
      <c r="V34" s="142"/>
      <c r="W34" s="142"/>
      <c r="X34" s="143"/>
      <c r="Y34" s="144"/>
      <c r="Z34" s="144"/>
      <c r="AA34" s="144"/>
      <c r="AB34" s="144"/>
      <c r="AC34" s="144"/>
      <c r="AD34" s="144"/>
      <c r="AE34" s="144"/>
      <c r="AF34" s="144"/>
      <c r="AG34" s="144"/>
      <c r="AH34" s="411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72"/>
      <c r="AT34" s="173"/>
      <c r="AU34" s="173"/>
      <c r="AV34" s="54"/>
      <c r="AW34" s="208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</row>
    <row r="35" spans="1:97" s="52" customFormat="1" ht="15" hidden="1">
      <c r="A35" s="105">
        <f t="shared" si="0"/>
        <v>26</v>
      </c>
      <c r="B35" s="112"/>
      <c r="C35" s="106"/>
      <c r="D35" s="106" t="s">
        <v>143</v>
      </c>
      <c r="E35" s="106"/>
      <c r="F35" s="108">
        <v>2</v>
      </c>
      <c r="G35" s="109">
        <v>28</v>
      </c>
      <c r="H35" s="109"/>
      <c r="I35" s="109"/>
      <c r="J35" s="109"/>
      <c r="K35" s="110">
        <v>40704</v>
      </c>
      <c r="L35" s="61">
        <f t="shared" si="1"/>
        <v>40704</v>
      </c>
      <c r="M35" s="239">
        <f t="shared" si="2"/>
        <v>40706.8</v>
      </c>
      <c r="N35" s="384">
        <f t="shared" si="3"/>
        <v>40704</v>
      </c>
      <c r="O35" s="385">
        <f t="shared" si="4"/>
        <v>39398</v>
      </c>
      <c r="P35" s="385">
        <f t="shared" si="5"/>
        <v>39356</v>
      </c>
      <c r="Q35" s="385">
        <f t="shared" si="6"/>
        <v>39356</v>
      </c>
      <c r="R35" s="385">
        <f t="shared" si="7"/>
        <v>39356</v>
      </c>
      <c r="S35" s="145"/>
      <c r="T35" s="142"/>
      <c r="U35" s="142"/>
      <c r="V35" s="142"/>
      <c r="W35" s="142"/>
      <c r="X35" s="143"/>
      <c r="Y35" s="144"/>
      <c r="Z35" s="144"/>
      <c r="AA35" s="144"/>
      <c r="AB35" s="144"/>
      <c r="AC35" s="144"/>
      <c r="AD35" s="144"/>
      <c r="AE35" s="144"/>
      <c r="AF35" s="144"/>
      <c r="AG35" s="144"/>
      <c r="AH35" s="411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72"/>
      <c r="AT35" s="173"/>
      <c r="AU35" s="173"/>
      <c r="AV35" s="54"/>
      <c r="AW35" s="208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</row>
    <row r="36" spans="1:97" s="52" customFormat="1" ht="15" hidden="1">
      <c r="A36" s="105">
        <f t="shared" si="0"/>
        <v>27</v>
      </c>
      <c r="B36" s="112"/>
      <c r="C36" s="106"/>
      <c r="D36" s="106" t="s">
        <v>144</v>
      </c>
      <c r="E36" s="106"/>
      <c r="F36" s="108">
        <v>1</v>
      </c>
      <c r="G36" s="109">
        <v>38</v>
      </c>
      <c r="H36" s="109"/>
      <c r="I36" s="109"/>
      <c r="J36" s="109"/>
      <c r="K36" s="110"/>
      <c r="L36" s="61">
        <f t="shared" si="1"/>
        <v>39356</v>
      </c>
      <c r="M36" s="239">
        <f t="shared" si="2"/>
        <v>39357.4</v>
      </c>
      <c r="N36" s="384">
        <f t="shared" si="3"/>
        <v>39356</v>
      </c>
      <c r="O36" s="385">
        <f t="shared" si="4"/>
      </c>
      <c r="P36" s="385">
        <f t="shared" si="5"/>
        <v>39356</v>
      </c>
      <c r="Q36" s="385">
        <f t="shared" si="6"/>
        <v>39356</v>
      </c>
      <c r="R36" s="385">
        <f t="shared" si="7"/>
        <v>39356</v>
      </c>
      <c r="S36" s="145"/>
      <c r="T36" s="142"/>
      <c r="U36" s="142"/>
      <c r="V36" s="142"/>
      <c r="W36" s="142"/>
      <c r="X36" s="143"/>
      <c r="Y36" s="144"/>
      <c r="Z36" s="144"/>
      <c r="AA36" s="144"/>
      <c r="AB36" s="144"/>
      <c r="AC36" s="144"/>
      <c r="AD36" s="144"/>
      <c r="AE36" s="144"/>
      <c r="AF36" s="144"/>
      <c r="AG36" s="144"/>
      <c r="AH36" s="411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72"/>
      <c r="AT36" s="173"/>
      <c r="AU36" s="173"/>
      <c r="AV36" s="54"/>
      <c r="AW36" s="208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</row>
    <row r="37" spans="1:97" s="52" customFormat="1" ht="15" hidden="1">
      <c r="A37" s="105">
        <f t="shared" si="0"/>
        <v>28</v>
      </c>
      <c r="B37" s="112"/>
      <c r="C37" s="106"/>
      <c r="D37" s="240" t="s">
        <v>145</v>
      </c>
      <c r="E37" s="240"/>
      <c r="F37" s="108">
        <v>30</v>
      </c>
      <c r="G37" s="109">
        <v>39</v>
      </c>
      <c r="H37" s="109"/>
      <c r="I37" s="109"/>
      <c r="J37" s="109"/>
      <c r="K37" s="110"/>
      <c r="L37" s="61">
        <f t="shared" si="1"/>
        <v>39356</v>
      </c>
      <c r="M37" s="239">
        <f t="shared" si="2"/>
        <v>39398</v>
      </c>
      <c r="N37" s="384">
        <f t="shared" si="3"/>
        <v>39356</v>
      </c>
      <c r="O37" s="385">
        <f t="shared" si="4"/>
      </c>
      <c r="P37" s="385">
        <f t="shared" si="5"/>
        <v>39356</v>
      </c>
      <c r="Q37" s="385">
        <f t="shared" si="6"/>
        <v>39356</v>
      </c>
      <c r="R37" s="385">
        <f t="shared" si="7"/>
        <v>39356</v>
      </c>
      <c r="S37" s="145"/>
      <c r="T37" s="142"/>
      <c r="U37" s="142"/>
      <c r="V37" s="142"/>
      <c r="W37" s="142"/>
      <c r="X37" s="143"/>
      <c r="Y37" s="144"/>
      <c r="Z37" s="144"/>
      <c r="AA37" s="144"/>
      <c r="AB37" s="144"/>
      <c r="AC37" s="144"/>
      <c r="AD37" s="144"/>
      <c r="AE37" s="144"/>
      <c r="AF37" s="144"/>
      <c r="AG37" s="144"/>
      <c r="AH37" s="411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72"/>
      <c r="AT37" s="173"/>
      <c r="AU37" s="173"/>
      <c r="AV37" s="54"/>
      <c r="AW37" s="208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</row>
    <row r="38" spans="1:97" s="52" customFormat="1" ht="15" hidden="1">
      <c r="A38" s="105">
        <f t="shared" si="0"/>
        <v>29</v>
      </c>
      <c r="B38" s="112"/>
      <c r="C38" s="106"/>
      <c r="D38" s="106" t="s">
        <v>146</v>
      </c>
      <c r="E38" s="106"/>
      <c r="F38" s="108">
        <v>1</v>
      </c>
      <c r="G38" s="109">
        <v>40</v>
      </c>
      <c r="H38" s="109"/>
      <c r="I38" s="109"/>
      <c r="J38" s="109"/>
      <c r="K38" s="110"/>
      <c r="L38" s="61">
        <f t="shared" si="1"/>
        <v>39356</v>
      </c>
      <c r="M38" s="239">
        <f t="shared" si="2"/>
        <v>39357.4</v>
      </c>
      <c r="N38" s="384">
        <f t="shared" si="3"/>
        <v>39356</v>
      </c>
      <c r="O38" s="385">
        <f t="shared" si="4"/>
      </c>
      <c r="P38" s="385">
        <f t="shared" si="5"/>
        <v>39356</v>
      </c>
      <c r="Q38" s="385">
        <f t="shared" si="6"/>
        <v>39356</v>
      </c>
      <c r="R38" s="385">
        <f t="shared" si="7"/>
        <v>39356</v>
      </c>
      <c r="S38" s="145"/>
      <c r="T38" s="142"/>
      <c r="U38" s="142"/>
      <c r="V38" s="142"/>
      <c r="W38" s="142"/>
      <c r="X38" s="143"/>
      <c r="Y38" s="144"/>
      <c r="Z38" s="144"/>
      <c r="AA38" s="144"/>
      <c r="AB38" s="144"/>
      <c r="AC38" s="144"/>
      <c r="AD38" s="144"/>
      <c r="AE38" s="144"/>
      <c r="AF38" s="144"/>
      <c r="AG38" s="144"/>
      <c r="AH38" s="411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72"/>
      <c r="AT38" s="173"/>
      <c r="AU38" s="173"/>
      <c r="AV38" s="54"/>
      <c r="AW38" s="208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</row>
    <row r="39" spans="1:97" s="52" customFormat="1" ht="15" hidden="1">
      <c r="A39" s="105">
        <f t="shared" si="0"/>
        <v>30</v>
      </c>
      <c r="B39" s="112"/>
      <c r="C39" s="106"/>
      <c r="D39" s="106" t="s">
        <v>147</v>
      </c>
      <c r="E39" s="106"/>
      <c r="F39" s="108">
        <v>30</v>
      </c>
      <c r="G39" s="109">
        <v>41</v>
      </c>
      <c r="H39" s="109"/>
      <c r="I39" s="109"/>
      <c r="J39" s="109"/>
      <c r="K39" s="110"/>
      <c r="L39" s="61">
        <f t="shared" si="1"/>
        <v>39356</v>
      </c>
      <c r="M39" s="239">
        <f t="shared" si="2"/>
        <v>39398</v>
      </c>
      <c r="N39" s="384">
        <f t="shared" si="3"/>
        <v>39356</v>
      </c>
      <c r="O39" s="385">
        <f t="shared" si="4"/>
      </c>
      <c r="P39" s="385">
        <f t="shared" si="5"/>
        <v>39356</v>
      </c>
      <c r="Q39" s="385">
        <f t="shared" si="6"/>
        <v>39356</v>
      </c>
      <c r="R39" s="385">
        <f t="shared" si="7"/>
        <v>39356</v>
      </c>
      <c r="S39" s="145"/>
      <c r="T39" s="142"/>
      <c r="U39" s="142"/>
      <c r="V39" s="142"/>
      <c r="W39" s="142"/>
      <c r="X39" s="143"/>
      <c r="Y39" s="144"/>
      <c r="Z39" s="144"/>
      <c r="AA39" s="144"/>
      <c r="AB39" s="144"/>
      <c r="AC39" s="144"/>
      <c r="AD39" s="144"/>
      <c r="AE39" s="144"/>
      <c r="AF39" s="144"/>
      <c r="AG39" s="144"/>
      <c r="AH39" s="411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72"/>
      <c r="AT39" s="173"/>
      <c r="AU39" s="173"/>
      <c r="AV39" s="54"/>
      <c r="AW39" s="208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</row>
    <row r="40" spans="1:97" s="52" customFormat="1" ht="15" hidden="1">
      <c r="A40" s="105">
        <f t="shared" si="0"/>
        <v>31</v>
      </c>
      <c r="B40" s="112"/>
      <c r="C40" s="106"/>
      <c r="D40" s="106"/>
      <c r="E40" s="106"/>
      <c r="F40" s="108"/>
      <c r="G40" s="109"/>
      <c r="H40" s="109"/>
      <c r="I40" s="109"/>
      <c r="J40" s="109"/>
      <c r="K40" s="110"/>
      <c r="L40" s="61">
        <f t="shared" si="1"/>
      </c>
      <c r="M40" s="239">
        <f t="shared" si="2"/>
      </c>
      <c r="N40" s="384">
        <f t="shared" si="3"/>
        <v>39356</v>
      </c>
      <c r="O40" s="385">
        <f t="shared" si="4"/>
        <v>39356</v>
      </c>
      <c r="P40" s="385">
        <f t="shared" si="5"/>
        <v>39356</v>
      </c>
      <c r="Q40" s="385">
        <f t="shared" si="6"/>
        <v>39356</v>
      </c>
      <c r="R40" s="385">
        <f t="shared" si="7"/>
        <v>39356</v>
      </c>
      <c r="S40" s="145"/>
      <c r="T40" s="142"/>
      <c r="U40" s="142"/>
      <c r="V40" s="142"/>
      <c r="W40" s="142"/>
      <c r="X40" s="143"/>
      <c r="Y40" s="144"/>
      <c r="Z40" s="144"/>
      <c r="AA40" s="144"/>
      <c r="AB40" s="144"/>
      <c r="AC40" s="144"/>
      <c r="AD40" s="144"/>
      <c r="AE40" s="144"/>
      <c r="AF40" s="144"/>
      <c r="AG40" s="144"/>
      <c r="AH40" s="411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72"/>
      <c r="AT40" s="173"/>
      <c r="AU40" s="173"/>
      <c r="AV40" s="54"/>
      <c r="AW40" s="208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</row>
    <row r="41" spans="1:97" s="52" customFormat="1" ht="15" hidden="1">
      <c r="A41" s="105">
        <f t="shared" si="0"/>
        <v>32</v>
      </c>
      <c r="B41" s="106"/>
      <c r="C41" s="112" t="s">
        <v>148</v>
      </c>
      <c r="D41" s="106"/>
      <c r="E41" s="106" t="s">
        <v>156</v>
      </c>
      <c r="F41" s="108"/>
      <c r="G41" s="109"/>
      <c r="H41" s="109"/>
      <c r="I41" s="109"/>
      <c r="J41" s="109"/>
      <c r="K41" s="110"/>
      <c r="L41" s="61">
        <f t="shared" si="1"/>
      </c>
      <c r="M41" s="239">
        <f t="shared" si="2"/>
      </c>
      <c r="N41" s="384">
        <f aca="true" t="shared" si="9" ref="N41:N53">IF(K41="",(DATEVALUE("10/1/2007")),K41)</f>
        <v>39356</v>
      </c>
      <c r="O41" s="385">
        <f t="shared" si="4"/>
        <v>39356</v>
      </c>
      <c r="P41" s="385">
        <f t="shared" si="5"/>
        <v>39356</v>
      </c>
      <c r="Q41" s="385">
        <f t="shared" si="6"/>
        <v>39356</v>
      </c>
      <c r="R41" s="385">
        <f t="shared" si="7"/>
        <v>39356</v>
      </c>
      <c r="S41" s="145"/>
      <c r="T41" s="142"/>
      <c r="U41" s="142"/>
      <c r="V41" s="142"/>
      <c r="W41" s="142"/>
      <c r="X41" s="143"/>
      <c r="Y41" s="144"/>
      <c r="Z41" s="144"/>
      <c r="AA41" s="144"/>
      <c r="AB41" s="144"/>
      <c r="AC41" s="144"/>
      <c r="AD41" s="144"/>
      <c r="AE41" s="144"/>
      <c r="AF41" s="144"/>
      <c r="AG41" s="144"/>
      <c r="AH41" s="411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72"/>
      <c r="AT41" s="173"/>
      <c r="AU41" s="173"/>
      <c r="AV41" s="54"/>
      <c r="AW41" s="208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</row>
    <row r="42" spans="1:97" s="52" customFormat="1" ht="15" hidden="1">
      <c r="A42" s="105">
        <f t="shared" si="0"/>
        <v>33</v>
      </c>
      <c r="B42" s="112"/>
      <c r="C42" s="106" t="s">
        <v>149</v>
      </c>
      <c r="D42" s="106"/>
      <c r="E42" s="106"/>
      <c r="F42" s="108"/>
      <c r="G42" s="109"/>
      <c r="H42" s="109"/>
      <c r="I42" s="109"/>
      <c r="J42" s="109"/>
      <c r="K42" s="110"/>
      <c r="L42" s="61">
        <f t="shared" si="1"/>
      </c>
      <c r="M42" s="239">
        <f t="shared" si="2"/>
      </c>
      <c r="N42" s="384">
        <f t="shared" si="9"/>
        <v>39356</v>
      </c>
      <c r="O42" s="385">
        <f t="shared" si="4"/>
        <v>39356</v>
      </c>
      <c r="P42" s="385">
        <f t="shared" si="5"/>
        <v>39356</v>
      </c>
      <c r="Q42" s="385">
        <f t="shared" si="6"/>
        <v>39356</v>
      </c>
      <c r="R42" s="385">
        <f t="shared" si="7"/>
        <v>39356</v>
      </c>
      <c r="S42" s="145"/>
      <c r="T42" s="142"/>
      <c r="U42" s="142"/>
      <c r="V42" s="142"/>
      <c r="W42" s="142"/>
      <c r="X42" s="143"/>
      <c r="Y42" s="144"/>
      <c r="Z42" s="144"/>
      <c r="AA42" s="144"/>
      <c r="AB42" s="144"/>
      <c r="AC42" s="144"/>
      <c r="AD42" s="144"/>
      <c r="AE42" s="144"/>
      <c r="AF42" s="144"/>
      <c r="AG42" s="144"/>
      <c r="AH42" s="411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72"/>
      <c r="AT42" s="173"/>
      <c r="AU42" s="173"/>
      <c r="AV42" s="54"/>
      <c r="AW42" s="208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</row>
    <row r="43" spans="1:97" s="52" customFormat="1" ht="15" hidden="1">
      <c r="A43" s="105">
        <f t="shared" si="0"/>
        <v>34</v>
      </c>
      <c r="B43" s="241"/>
      <c r="C43" s="106" t="s">
        <v>150</v>
      </c>
      <c r="D43" s="106"/>
      <c r="E43" s="106"/>
      <c r="F43" s="108"/>
      <c r="G43" s="109"/>
      <c r="H43" s="109"/>
      <c r="I43" s="109"/>
      <c r="J43" s="109"/>
      <c r="K43" s="110"/>
      <c r="L43" s="61">
        <f aca="true" t="shared" si="10" ref="L43:L71">IF(F43="","",MAX(N43:R43))</f>
      </c>
      <c r="M43" s="239">
        <f aca="true" t="shared" si="11" ref="M43:M71">IF(F43="","",+L43+(F43*7/5))</f>
      </c>
      <c r="N43" s="384">
        <f t="shared" si="9"/>
        <v>39356</v>
      </c>
      <c r="O43" s="385">
        <f t="shared" si="4"/>
        <v>39356</v>
      </c>
      <c r="P43" s="385">
        <f t="shared" si="5"/>
        <v>39356</v>
      </c>
      <c r="Q43" s="385">
        <f t="shared" si="6"/>
        <v>39356</v>
      </c>
      <c r="R43" s="385">
        <f t="shared" si="7"/>
        <v>39356</v>
      </c>
      <c r="S43" s="145"/>
      <c r="T43" s="142"/>
      <c r="U43" s="142"/>
      <c r="V43" s="142"/>
      <c r="W43" s="142"/>
      <c r="X43" s="143"/>
      <c r="Y43" s="144"/>
      <c r="Z43" s="144"/>
      <c r="AA43" s="144"/>
      <c r="AB43" s="144"/>
      <c r="AC43" s="144"/>
      <c r="AD43" s="144"/>
      <c r="AE43" s="144"/>
      <c r="AF43" s="144"/>
      <c r="AG43" s="144"/>
      <c r="AH43" s="411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72"/>
      <c r="AT43" s="173"/>
      <c r="AU43" s="173"/>
      <c r="AV43" s="242"/>
      <c r="AW43" s="208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</row>
    <row r="44" spans="1:97" s="52" customFormat="1" ht="15" hidden="1">
      <c r="A44" s="105">
        <f t="shared" si="0"/>
        <v>35</v>
      </c>
      <c r="B44" s="241"/>
      <c r="C44" s="113" t="s">
        <v>151</v>
      </c>
      <c r="D44" s="113"/>
      <c r="E44" s="113"/>
      <c r="F44" s="108"/>
      <c r="G44" s="109"/>
      <c r="H44" s="109"/>
      <c r="I44" s="109"/>
      <c r="J44" s="109"/>
      <c r="K44" s="110"/>
      <c r="L44" s="61">
        <f t="shared" si="10"/>
      </c>
      <c r="M44" s="239">
        <f t="shared" si="11"/>
      </c>
      <c r="N44" s="384">
        <f t="shared" si="9"/>
        <v>39356</v>
      </c>
      <c r="O44" s="385">
        <f t="shared" si="4"/>
        <v>39356</v>
      </c>
      <c r="P44" s="385">
        <f t="shared" si="5"/>
        <v>39356</v>
      </c>
      <c r="Q44" s="385">
        <f t="shared" si="6"/>
        <v>39356</v>
      </c>
      <c r="R44" s="385">
        <f t="shared" si="7"/>
        <v>39356</v>
      </c>
      <c r="S44" s="145"/>
      <c r="T44" s="142"/>
      <c r="U44" s="142"/>
      <c r="V44" s="142"/>
      <c r="W44" s="142"/>
      <c r="X44" s="143"/>
      <c r="Y44" s="144"/>
      <c r="Z44" s="144"/>
      <c r="AA44" s="144"/>
      <c r="AB44" s="144"/>
      <c r="AC44" s="144"/>
      <c r="AD44" s="144"/>
      <c r="AE44" s="144"/>
      <c r="AF44" s="144"/>
      <c r="AG44" s="144"/>
      <c r="AH44" s="411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72"/>
      <c r="AT44" s="173"/>
      <c r="AU44" s="173"/>
      <c r="AV44" s="242"/>
      <c r="AW44" s="208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</row>
    <row r="45" spans="1:97" s="52" customFormat="1" ht="15">
      <c r="A45" s="105">
        <f t="shared" si="0"/>
        <v>36</v>
      </c>
      <c r="B45" s="241"/>
      <c r="C45" s="113"/>
      <c r="D45" s="113"/>
      <c r="E45" s="113"/>
      <c r="F45" s="108"/>
      <c r="G45" s="109"/>
      <c r="H45" s="109"/>
      <c r="I45" s="109"/>
      <c r="J45" s="109"/>
      <c r="K45" s="110"/>
      <c r="L45" s="61">
        <f t="shared" si="10"/>
      </c>
      <c r="M45" s="239">
        <f t="shared" si="11"/>
      </c>
      <c r="N45" s="384">
        <f t="shared" si="9"/>
        <v>39356</v>
      </c>
      <c r="O45" s="385">
        <f t="shared" si="4"/>
        <v>39356</v>
      </c>
      <c r="P45" s="385">
        <f t="shared" si="5"/>
        <v>39356</v>
      </c>
      <c r="Q45" s="385">
        <f t="shared" si="6"/>
        <v>39356</v>
      </c>
      <c r="R45" s="385">
        <f t="shared" si="7"/>
        <v>39356</v>
      </c>
      <c r="S45" s="145"/>
      <c r="T45" s="142"/>
      <c r="U45" s="142"/>
      <c r="V45" s="142"/>
      <c r="W45" s="142"/>
      <c r="X45" s="143"/>
      <c r="Y45" s="144"/>
      <c r="Z45" s="144"/>
      <c r="AA45" s="144"/>
      <c r="AB45" s="144"/>
      <c r="AC45" s="144"/>
      <c r="AD45" s="144"/>
      <c r="AE45" s="144"/>
      <c r="AF45" s="144"/>
      <c r="AG45" s="144"/>
      <c r="AH45" s="411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72"/>
      <c r="AT45" s="173"/>
      <c r="AU45" s="173"/>
      <c r="AV45" s="242"/>
      <c r="AW45" s="208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</row>
    <row r="46" spans="1:97" s="52" customFormat="1" ht="15">
      <c r="A46" s="105">
        <f t="shared" si="0"/>
        <v>37</v>
      </c>
      <c r="B46" s="106"/>
      <c r="C46" s="112" t="s">
        <v>152</v>
      </c>
      <c r="D46" s="113"/>
      <c r="E46" s="106" t="s">
        <v>156</v>
      </c>
      <c r="F46" s="108"/>
      <c r="G46" s="109"/>
      <c r="H46" s="109"/>
      <c r="I46" s="109"/>
      <c r="J46" s="109"/>
      <c r="K46" s="110"/>
      <c r="L46" s="61">
        <f t="shared" si="10"/>
      </c>
      <c r="M46" s="239">
        <f t="shared" si="11"/>
      </c>
      <c r="N46" s="384">
        <f t="shared" si="9"/>
        <v>39356</v>
      </c>
      <c r="O46" s="385">
        <f t="shared" si="4"/>
        <v>39356</v>
      </c>
      <c r="P46" s="385">
        <f t="shared" si="5"/>
        <v>39356</v>
      </c>
      <c r="Q46" s="385">
        <f t="shared" si="6"/>
        <v>39356</v>
      </c>
      <c r="R46" s="385">
        <f t="shared" si="7"/>
        <v>39356</v>
      </c>
      <c r="S46" s="145"/>
      <c r="T46" s="142"/>
      <c r="U46" s="142"/>
      <c r="V46" s="142"/>
      <c r="W46" s="142"/>
      <c r="X46" s="143"/>
      <c r="Y46" s="144"/>
      <c r="Z46" s="144"/>
      <c r="AA46" s="144"/>
      <c r="AB46" s="144"/>
      <c r="AC46" s="144"/>
      <c r="AD46" s="144"/>
      <c r="AE46" s="144"/>
      <c r="AF46" s="144"/>
      <c r="AG46" s="144"/>
      <c r="AH46" s="411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72"/>
      <c r="AT46" s="173"/>
      <c r="AU46" s="173"/>
      <c r="AV46" s="242"/>
      <c r="AW46" s="208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</row>
    <row r="47" spans="1:97" s="52" customFormat="1" ht="15">
      <c r="A47" s="105">
        <f t="shared" si="0"/>
        <v>38</v>
      </c>
      <c r="B47" s="112"/>
      <c r="C47" s="113" t="s">
        <v>153</v>
      </c>
      <c r="D47" s="113"/>
      <c r="E47" s="113"/>
      <c r="F47" s="108"/>
      <c r="G47" s="109"/>
      <c r="H47" s="109"/>
      <c r="I47" s="109"/>
      <c r="J47" s="109"/>
      <c r="K47" s="110"/>
      <c r="L47" s="61">
        <f t="shared" si="10"/>
      </c>
      <c r="M47" s="239">
        <f t="shared" si="11"/>
      </c>
      <c r="N47" s="384">
        <f t="shared" si="9"/>
        <v>39356</v>
      </c>
      <c r="O47" s="385">
        <f t="shared" si="4"/>
        <v>39356</v>
      </c>
      <c r="P47" s="385">
        <f t="shared" si="5"/>
        <v>39356</v>
      </c>
      <c r="Q47" s="385">
        <f t="shared" si="6"/>
        <v>39356</v>
      </c>
      <c r="R47" s="385">
        <f t="shared" si="7"/>
        <v>39356</v>
      </c>
      <c r="S47" s="145"/>
      <c r="T47" s="142"/>
      <c r="U47" s="142"/>
      <c r="V47" s="142"/>
      <c r="W47" s="142"/>
      <c r="X47" s="143"/>
      <c r="Y47" s="144"/>
      <c r="Z47" s="144"/>
      <c r="AA47" s="144"/>
      <c r="AB47" s="144"/>
      <c r="AC47" s="144"/>
      <c r="AD47" s="144"/>
      <c r="AE47" s="144"/>
      <c r="AF47" s="144"/>
      <c r="AG47" s="144"/>
      <c r="AH47" s="411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72"/>
      <c r="AT47" s="173"/>
      <c r="AU47" s="173"/>
      <c r="AV47" s="242"/>
      <c r="AW47" s="208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</row>
    <row r="48" spans="1:97" s="52" customFormat="1" ht="15">
      <c r="A48" s="105">
        <f t="shared" si="0"/>
        <v>39</v>
      </c>
      <c r="B48" s="241"/>
      <c r="C48" s="113" t="s">
        <v>154</v>
      </c>
      <c r="D48" s="113"/>
      <c r="E48" s="113"/>
      <c r="F48" s="108"/>
      <c r="G48" s="109"/>
      <c r="H48" s="109"/>
      <c r="I48" s="109"/>
      <c r="J48" s="109"/>
      <c r="K48" s="110"/>
      <c r="L48" s="61">
        <f t="shared" si="10"/>
      </c>
      <c r="M48" s="239">
        <f t="shared" si="11"/>
      </c>
      <c r="N48" s="384">
        <f t="shared" si="9"/>
        <v>39356</v>
      </c>
      <c r="O48" s="385">
        <f t="shared" si="4"/>
        <v>39356</v>
      </c>
      <c r="P48" s="385">
        <f t="shared" si="5"/>
        <v>39356</v>
      </c>
      <c r="Q48" s="385">
        <f t="shared" si="6"/>
        <v>39356</v>
      </c>
      <c r="R48" s="385">
        <f t="shared" si="7"/>
        <v>39356</v>
      </c>
      <c r="S48" s="145"/>
      <c r="T48" s="142"/>
      <c r="U48" s="142"/>
      <c r="V48" s="142"/>
      <c r="W48" s="142"/>
      <c r="X48" s="143"/>
      <c r="Y48" s="144"/>
      <c r="Z48" s="144"/>
      <c r="AA48" s="144"/>
      <c r="AB48" s="144"/>
      <c r="AC48" s="144"/>
      <c r="AD48" s="144"/>
      <c r="AE48" s="144"/>
      <c r="AF48" s="144"/>
      <c r="AG48" s="144"/>
      <c r="AH48" s="411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72"/>
      <c r="AT48" s="173"/>
      <c r="AU48" s="173"/>
      <c r="AV48" s="243"/>
      <c r="AW48" s="208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</row>
    <row r="49" spans="1:97" s="52" customFormat="1" ht="15">
      <c r="A49" s="105">
        <f t="shared" si="0"/>
        <v>40</v>
      </c>
      <c r="B49" s="106"/>
      <c r="C49" s="113" t="s">
        <v>155</v>
      </c>
      <c r="D49" s="113"/>
      <c r="E49" s="113"/>
      <c r="F49" s="108"/>
      <c r="G49" s="109"/>
      <c r="H49" s="109"/>
      <c r="I49" s="109"/>
      <c r="J49" s="109"/>
      <c r="K49" s="110"/>
      <c r="L49" s="61">
        <f t="shared" si="10"/>
      </c>
      <c r="M49" s="239">
        <f t="shared" si="11"/>
      </c>
      <c r="N49" s="384">
        <f t="shared" si="9"/>
        <v>39356</v>
      </c>
      <c r="O49" s="385">
        <f t="shared" si="4"/>
        <v>39356</v>
      </c>
      <c r="P49" s="385">
        <f t="shared" si="5"/>
        <v>39356</v>
      </c>
      <c r="Q49" s="385">
        <f t="shared" si="6"/>
        <v>39356</v>
      </c>
      <c r="R49" s="385">
        <f t="shared" si="7"/>
        <v>39356</v>
      </c>
      <c r="S49" s="145"/>
      <c r="T49" s="142"/>
      <c r="U49" s="142"/>
      <c r="V49" s="142"/>
      <c r="W49" s="142"/>
      <c r="X49" s="143"/>
      <c r="Y49" s="144"/>
      <c r="Z49" s="144"/>
      <c r="AA49" s="144"/>
      <c r="AB49" s="144"/>
      <c r="AC49" s="144"/>
      <c r="AD49" s="144"/>
      <c r="AE49" s="144"/>
      <c r="AF49" s="144"/>
      <c r="AG49" s="144"/>
      <c r="AH49" s="411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72"/>
      <c r="AT49" s="173"/>
      <c r="AU49" s="173"/>
      <c r="AV49" s="54"/>
      <c r="AW49" s="208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</row>
    <row r="50" spans="1:97" s="52" customFormat="1" ht="15">
      <c r="A50" s="105">
        <f t="shared" si="0"/>
        <v>41</v>
      </c>
      <c r="B50" s="106"/>
      <c r="C50" s="113"/>
      <c r="D50" s="113"/>
      <c r="E50" s="113"/>
      <c r="F50" s="108"/>
      <c r="G50" s="109"/>
      <c r="H50" s="109"/>
      <c r="I50" s="109"/>
      <c r="J50" s="109"/>
      <c r="K50" s="110"/>
      <c r="L50" s="61">
        <f t="shared" si="10"/>
      </c>
      <c r="M50" s="239">
        <f t="shared" si="11"/>
      </c>
      <c r="N50" s="384">
        <f t="shared" si="9"/>
        <v>39356</v>
      </c>
      <c r="O50" s="385">
        <f t="shared" si="4"/>
        <v>39356</v>
      </c>
      <c r="P50" s="385">
        <f t="shared" si="5"/>
        <v>39356</v>
      </c>
      <c r="Q50" s="385">
        <f t="shared" si="6"/>
        <v>39356</v>
      </c>
      <c r="R50" s="385">
        <f t="shared" si="7"/>
        <v>39356</v>
      </c>
      <c r="S50" s="145"/>
      <c r="T50" s="142"/>
      <c r="U50" s="142"/>
      <c r="V50" s="142"/>
      <c r="W50" s="142"/>
      <c r="X50" s="143"/>
      <c r="Y50" s="144"/>
      <c r="Z50" s="144"/>
      <c r="AA50" s="144"/>
      <c r="AB50" s="144"/>
      <c r="AC50" s="144"/>
      <c r="AD50" s="144"/>
      <c r="AE50" s="144"/>
      <c r="AF50" s="144"/>
      <c r="AG50" s="144"/>
      <c r="AH50" s="411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72"/>
      <c r="AT50" s="173"/>
      <c r="AU50" s="173"/>
      <c r="AV50" s="54"/>
      <c r="AW50" s="208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</row>
    <row r="51" spans="1:97" s="52" customFormat="1" ht="14.25" customHeight="1">
      <c r="A51" s="105">
        <f t="shared" si="0"/>
        <v>42</v>
      </c>
      <c r="B51" s="112"/>
      <c r="C51" s="237" t="s">
        <v>217</v>
      </c>
      <c r="D51" s="237"/>
      <c r="E51" s="52">
        <v>1</v>
      </c>
      <c r="F51" s="235">
        <v>280</v>
      </c>
      <c r="G51" s="111"/>
      <c r="H51" s="111"/>
      <c r="I51" s="111"/>
      <c r="J51" s="111"/>
      <c r="K51" s="110">
        <v>40575</v>
      </c>
      <c r="L51" s="61">
        <f t="shared" si="10"/>
        <v>40575</v>
      </c>
      <c r="M51" s="238">
        <f t="shared" si="11"/>
        <v>40967</v>
      </c>
      <c r="N51" s="382">
        <f t="shared" si="9"/>
        <v>40575</v>
      </c>
      <c r="O51" s="383">
        <f aca="true" t="shared" si="12" ref="O51:R53">IF(G51="",(DATEVALUE("10/1/2007")),VLOOKUP(G51,$A$10:$M$142,13))</f>
        <v>39356</v>
      </c>
      <c r="P51" s="383">
        <f t="shared" si="12"/>
        <v>39356</v>
      </c>
      <c r="Q51" s="383">
        <f t="shared" si="12"/>
        <v>39356</v>
      </c>
      <c r="R51" s="383">
        <f t="shared" si="12"/>
        <v>39356</v>
      </c>
      <c r="S51" s="106"/>
      <c r="T51" s="142"/>
      <c r="U51" s="142"/>
      <c r="V51" s="142"/>
      <c r="W51" s="142"/>
      <c r="X51" s="143"/>
      <c r="Y51" s="144"/>
      <c r="Z51" s="236"/>
      <c r="AA51" s="236"/>
      <c r="AB51" s="236"/>
      <c r="AC51" s="236"/>
      <c r="AD51" s="236">
        <v>160</v>
      </c>
      <c r="AE51" s="236"/>
      <c r="AF51" s="236"/>
      <c r="AG51" s="236"/>
      <c r="AH51" s="412">
        <f>(1/5)*F51*8</f>
        <v>448</v>
      </c>
      <c r="AI51" s="144"/>
      <c r="AJ51" s="236"/>
      <c r="AK51" s="144"/>
      <c r="AL51" s="144"/>
      <c r="AM51" s="144"/>
      <c r="AN51" s="144"/>
      <c r="AO51" s="144"/>
      <c r="AP51"/>
      <c r="AQ51" s="144"/>
      <c r="AR51" s="144"/>
      <c r="AS51" s="172"/>
      <c r="AT51" s="173"/>
      <c r="AU51" s="173">
        <v>0.1</v>
      </c>
      <c r="AV51" s="53"/>
      <c r="AW51" s="208" t="s">
        <v>225</v>
      </c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</row>
    <row r="52" spans="1:97" s="52" customFormat="1" ht="14.25" customHeight="1">
      <c r="A52" s="105">
        <f t="shared" si="0"/>
        <v>43</v>
      </c>
      <c r="B52" s="112"/>
      <c r="C52" s="237" t="s">
        <v>218</v>
      </c>
      <c r="D52" s="237"/>
      <c r="E52" s="52">
        <v>0.5</v>
      </c>
      <c r="F52" s="235">
        <v>280</v>
      </c>
      <c r="G52" s="111"/>
      <c r="H52" s="111"/>
      <c r="I52" s="111"/>
      <c r="J52" s="111"/>
      <c r="K52" s="110">
        <v>40576</v>
      </c>
      <c r="L52" s="61">
        <f t="shared" si="10"/>
        <v>40576</v>
      </c>
      <c r="M52" s="238">
        <f t="shared" si="11"/>
        <v>40968</v>
      </c>
      <c r="N52" s="382">
        <f t="shared" si="9"/>
        <v>40576</v>
      </c>
      <c r="O52" s="383">
        <f t="shared" si="12"/>
        <v>39356</v>
      </c>
      <c r="P52" s="383">
        <f t="shared" si="12"/>
        <v>39356</v>
      </c>
      <c r="Q52" s="383">
        <f t="shared" si="12"/>
        <v>39356</v>
      </c>
      <c r="R52" s="383">
        <f t="shared" si="12"/>
        <v>39356</v>
      </c>
      <c r="S52" s="106"/>
      <c r="T52" s="142"/>
      <c r="U52" s="142"/>
      <c r="V52" s="142"/>
      <c r="W52" s="142"/>
      <c r="X52" s="143"/>
      <c r="Y52" s="144"/>
      <c r="Z52" s="236"/>
      <c r="AA52" s="236"/>
      <c r="AB52" s="236"/>
      <c r="AC52" s="236"/>
      <c r="AD52" s="236"/>
      <c r="AE52" s="236"/>
      <c r="AF52" s="236"/>
      <c r="AG52" s="236"/>
      <c r="AH52" s="412">
        <f>(0.5/5)*F52*8</f>
        <v>224</v>
      </c>
      <c r="AI52" s="144"/>
      <c r="AJ52" s="236"/>
      <c r="AK52" s="144"/>
      <c r="AL52" s="144"/>
      <c r="AM52" s="144"/>
      <c r="AN52" s="144"/>
      <c r="AO52" s="144"/>
      <c r="AP52"/>
      <c r="AQ52" s="144"/>
      <c r="AR52" s="144"/>
      <c r="AS52" s="172"/>
      <c r="AT52" s="173"/>
      <c r="AU52" s="173">
        <v>0.25</v>
      </c>
      <c r="AV52" s="53"/>
      <c r="AW52" s="208" t="s">
        <v>225</v>
      </c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5"/>
      <c r="BW52" s="155"/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</row>
    <row r="53" spans="1:97" s="52" customFormat="1" ht="14.25" customHeight="1">
      <c r="A53" s="105">
        <f t="shared" si="0"/>
        <v>44</v>
      </c>
      <c r="B53" s="112"/>
      <c r="C53" s="237" t="s">
        <v>219</v>
      </c>
      <c r="D53" s="237"/>
      <c r="E53" s="52">
        <v>0.5</v>
      </c>
      <c r="F53" s="235">
        <v>280</v>
      </c>
      <c r="G53" s="111"/>
      <c r="H53" s="111"/>
      <c r="I53" s="111"/>
      <c r="J53" s="111"/>
      <c r="K53" s="110">
        <v>40577</v>
      </c>
      <c r="L53" s="61">
        <f t="shared" si="10"/>
        <v>40577</v>
      </c>
      <c r="M53" s="238">
        <f t="shared" si="11"/>
        <v>40969</v>
      </c>
      <c r="N53" s="382">
        <f t="shared" si="9"/>
        <v>40577</v>
      </c>
      <c r="O53" s="383">
        <f t="shared" si="12"/>
        <v>39356</v>
      </c>
      <c r="P53" s="383">
        <f t="shared" si="12"/>
        <v>39356</v>
      </c>
      <c r="Q53" s="383">
        <f t="shared" si="12"/>
        <v>39356</v>
      </c>
      <c r="R53" s="383">
        <f t="shared" si="12"/>
        <v>39356</v>
      </c>
      <c r="S53" s="106"/>
      <c r="T53" s="142"/>
      <c r="U53" s="142"/>
      <c r="V53" s="142"/>
      <c r="W53" s="142"/>
      <c r="X53" s="143"/>
      <c r="Y53" s="144"/>
      <c r="Z53" s="236"/>
      <c r="AA53" s="236">
        <f>(1/10)*F53*8</f>
        <v>224</v>
      </c>
      <c r="AB53" s="236"/>
      <c r="AC53" s="236"/>
      <c r="AD53" s="236"/>
      <c r="AE53" s="236"/>
      <c r="AF53" s="236"/>
      <c r="AG53" s="236"/>
      <c r="AH53" s="412"/>
      <c r="AI53" s="144"/>
      <c r="AJ53" s="236"/>
      <c r="AK53" s="144"/>
      <c r="AL53" s="144"/>
      <c r="AM53" s="144"/>
      <c r="AN53" s="144"/>
      <c r="AO53" s="144"/>
      <c r="AP53"/>
      <c r="AQ53" s="144"/>
      <c r="AR53" s="144"/>
      <c r="AS53" s="172"/>
      <c r="AT53" s="173"/>
      <c r="AU53" s="173">
        <v>0.1</v>
      </c>
      <c r="AV53" s="53"/>
      <c r="AW53" s="208" t="s">
        <v>225</v>
      </c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</row>
    <row r="54" spans="1:97" s="52" customFormat="1" ht="14.25" customHeight="1">
      <c r="A54" s="105">
        <f t="shared" si="0"/>
        <v>45</v>
      </c>
      <c r="B54" s="112"/>
      <c r="C54" s="404"/>
      <c r="D54" s="237"/>
      <c r="F54" s="235"/>
      <c r="G54" s="111"/>
      <c r="H54" s="111"/>
      <c r="I54" s="111"/>
      <c r="J54" s="111"/>
      <c r="K54" s="110"/>
      <c r="L54" s="61"/>
      <c r="M54" s="238"/>
      <c r="N54" s="382"/>
      <c r="O54" s="383"/>
      <c r="P54" s="383"/>
      <c r="Q54" s="383"/>
      <c r="R54" s="383"/>
      <c r="S54" s="106"/>
      <c r="T54" s="142"/>
      <c r="U54" s="142"/>
      <c r="V54" s="142"/>
      <c r="W54" s="142"/>
      <c r="X54" s="143"/>
      <c r="Y54" s="144"/>
      <c r="Z54" s="236"/>
      <c r="AA54" s="236"/>
      <c r="AB54" s="236"/>
      <c r="AC54" s="236"/>
      <c r="AD54" s="236"/>
      <c r="AE54" s="236"/>
      <c r="AF54" s="236"/>
      <c r="AG54" s="236"/>
      <c r="AH54" s="412"/>
      <c r="AI54" s="144"/>
      <c r="AJ54" s="236"/>
      <c r="AK54" s="144"/>
      <c r="AL54" s="144"/>
      <c r="AM54" s="144"/>
      <c r="AN54" s="144"/>
      <c r="AO54" s="144"/>
      <c r="AP54"/>
      <c r="AQ54" s="144"/>
      <c r="AR54" s="144"/>
      <c r="AS54" s="172"/>
      <c r="AT54" s="173"/>
      <c r="AU54" s="173"/>
      <c r="AV54" s="53"/>
      <c r="AW54" s="208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</row>
    <row r="55" spans="1:97" s="52" customFormat="1" ht="15">
      <c r="A55" s="105">
        <f t="shared" si="0"/>
        <v>46</v>
      </c>
      <c r="B55" s="106"/>
      <c r="C55" s="52" t="s">
        <v>157</v>
      </c>
      <c r="F55" s="235"/>
      <c r="G55" s="109"/>
      <c r="H55" s="109"/>
      <c r="I55" s="109"/>
      <c r="J55" s="109"/>
      <c r="K55" s="110"/>
      <c r="L55" s="61">
        <f t="shared" si="10"/>
      </c>
      <c r="M55" s="238">
        <f t="shared" si="11"/>
      </c>
      <c r="N55" s="382">
        <f aca="true" t="shared" si="13" ref="N55:N71">IF(K55="",(DATEVALUE("10/1/2007")),K55)</f>
        <v>39356</v>
      </c>
      <c r="O55" s="383">
        <f aca="true" t="shared" si="14" ref="O55:R60">IF(G55="",(DATEVALUE("10/1/2007")),VLOOKUP(G55,$A$10:$M$142,13))</f>
        <v>39356</v>
      </c>
      <c r="P55" s="383">
        <f t="shared" si="14"/>
        <v>39356</v>
      </c>
      <c r="Q55" s="383">
        <f t="shared" si="14"/>
        <v>39356</v>
      </c>
      <c r="R55" s="383">
        <f t="shared" si="14"/>
        <v>39356</v>
      </c>
      <c r="S55" s="145"/>
      <c r="T55" s="142">
        <v>15</v>
      </c>
      <c r="U55" s="142"/>
      <c r="V55" s="142"/>
      <c r="W55" s="142"/>
      <c r="X55" s="143"/>
      <c r="Y55" s="144"/>
      <c r="Z55" s="236"/>
      <c r="AA55" s="236"/>
      <c r="AB55" s="236"/>
      <c r="AC55" s="236"/>
      <c r="AD55" s="236"/>
      <c r="AE55" s="236"/>
      <c r="AF55" s="236"/>
      <c r="AG55" s="236"/>
      <c r="AH55" s="412"/>
      <c r="AI55" s="144"/>
      <c r="AJ55" s="236"/>
      <c r="AK55" s="144"/>
      <c r="AL55" s="144"/>
      <c r="AM55" s="144"/>
      <c r="AN55" s="144"/>
      <c r="AO55" s="144"/>
      <c r="AP55"/>
      <c r="AQ55" s="144"/>
      <c r="AR55" s="144"/>
      <c r="AS55" s="172"/>
      <c r="AT55" s="173"/>
      <c r="AU55" s="173"/>
      <c r="AV55" s="54"/>
      <c r="AW55" s="208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5"/>
      <c r="BW55" s="155"/>
      <c r="BX55" s="155"/>
      <c r="BY55" s="155"/>
      <c r="BZ55" s="155"/>
      <c r="CA55" s="155"/>
      <c r="CB55" s="155"/>
      <c r="CC55" s="155"/>
      <c r="CD55" s="155"/>
      <c r="CE55" s="155"/>
      <c r="CF55" s="155"/>
      <c r="CG55" s="155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</row>
    <row r="56" spans="1:97" s="52" customFormat="1" ht="15">
      <c r="A56" s="105">
        <f t="shared" si="0"/>
        <v>47</v>
      </c>
      <c r="B56" s="112"/>
      <c r="C56" s="237"/>
      <c r="D56" s="52" t="s">
        <v>158</v>
      </c>
      <c r="F56" s="235">
        <v>5</v>
      </c>
      <c r="G56" s="109"/>
      <c r="H56" s="109"/>
      <c r="I56" s="109"/>
      <c r="J56" s="109"/>
      <c r="K56" s="110">
        <v>40909</v>
      </c>
      <c r="L56" s="61">
        <f t="shared" si="10"/>
        <v>40909</v>
      </c>
      <c r="M56" s="238">
        <f t="shared" si="11"/>
        <v>40916</v>
      </c>
      <c r="N56" s="382">
        <f t="shared" si="13"/>
        <v>40909</v>
      </c>
      <c r="O56" s="383">
        <f t="shared" si="14"/>
        <v>39356</v>
      </c>
      <c r="P56" s="383">
        <f t="shared" si="14"/>
        <v>39356</v>
      </c>
      <c r="Q56" s="383">
        <f t="shared" si="14"/>
        <v>39356</v>
      </c>
      <c r="R56" s="383">
        <f t="shared" si="14"/>
        <v>39356</v>
      </c>
      <c r="S56" s="145"/>
      <c r="T56" s="142"/>
      <c r="U56" s="142"/>
      <c r="V56" s="142"/>
      <c r="W56" s="142"/>
      <c r="X56" s="143"/>
      <c r="Y56" s="144"/>
      <c r="Z56" s="236"/>
      <c r="AA56" s="236"/>
      <c r="AB56" s="236"/>
      <c r="AC56" s="236"/>
      <c r="AD56" s="236"/>
      <c r="AE56" s="236"/>
      <c r="AF56" s="236"/>
      <c r="AG56" s="236"/>
      <c r="AH56" s="412"/>
      <c r="AI56" s="144">
        <f>1*F56*8</f>
        <v>40</v>
      </c>
      <c r="AJ56" s="236">
        <f>4*F56*8</f>
        <v>160</v>
      </c>
      <c r="AK56" s="236"/>
      <c r="AL56" s="144"/>
      <c r="AM56" s="144"/>
      <c r="AN56" s="144"/>
      <c r="AO56" s="144"/>
      <c r="AP56"/>
      <c r="AQ56" s="144"/>
      <c r="AR56" s="144"/>
      <c r="AS56" s="172"/>
      <c r="AT56" s="173"/>
      <c r="AU56" s="173">
        <v>0.25</v>
      </c>
      <c r="AV56" s="54"/>
      <c r="AW56" s="208" t="s">
        <v>225</v>
      </c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5"/>
      <c r="BW56" s="155"/>
      <c r="BX56" s="155"/>
      <c r="BY56" s="155"/>
      <c r="BZ56" s="155"/>
      <c r="CA56" s="155"/>
      <c r="CB56" s="155"/>
      <c r="CC56" s="155"/>
      <c r="CD56" s="155"/>
      <c r="CE56" s="155"/>
      <c r="CF56" s="155"/>
      <c r="CG56" s="155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</row>
    <row r="57" spans="1:97" s="52" customFormat="1" ht="15">
      <c r="A57" s="105">
        <f t="shared" si="0"/>
        <v>48</v>
      </c>
      <c r="B57" s="112"/>
      <c r="D57" s="52" t="s">
        <v>159</v>
      </c>
      <c r="E57" s="245"/>
      <c r="F57" s="235">
        <v>2</v>
      </c>
      <c r="G57" s="109">
        <v>59</v>
      </c>
      <c r="H57" s="109"/>
      <c r="I57" s="109"/>
      <c r="J57" s="109"/>
      <c r="K57" s="110">
        <v>40909</v>
      </c>
      <c r="L57" s="61">
        <f t="shared" si="10"/>
        <v>40909</v>
      </c>
      <c r="M57" s="238">
        <f t="shared" si="11"/>
        <v>40911.8</v>
      </c>
      <c r="N57" s="382">
        <f t="shared" si="13"/>
        <v>40909</v>
      </c>
      <c r="O57" s="383">
        <f t="shared" si="14"/>
      </c>
      <c r="P57" s="383">
        <f t="shared" si="14"/>
        <v>39356</v>
      </c>
      <c r="Q57" s="383">
        <f t="shared" si="14"/>
        <v>39356</v>
      </c>
      <c r="R57" s="383">
        <f t="shared" si="14"/>
        <v>39356</v>
      </c>
      <c r="S57" s="145"/>
      <c r="T57" s="142"/>
      <c r="U57" s="142"/>
      <c r="V57" s="142"/>
      <c r="W57" s="142"/>
      <c r="X57" s="143"/>
      <c r="Y57" s="144"/>
      <c r="Z57" s="236"/>
      <c r="AA57" s="236"/>
      <c r="AB57" s="236"/>
      <c r="AC57" s="236"/>
      <c r="AD57" s="236"/>
      <c r="AE57" s="236"/>
      <c r="AF57" s="236"/>
      <c r="AG57" s="236"/>
      <c r="AH57" s="412"/>
      <c r="AI57" s="144">
        <f>1*F57*8</f>
        <v>16</v>
      </c>
      <c r="AJ57" s="236">
        <f>4*F57*8</f>
        <v>64</v>
      </c>
      <c r="AK57" s="144"/>
      <c r="AL57" s="144"/>
      <c r="AM57" s="144"/>
      <c r="AN57" s="144"/>
      <c r="AO57" s="144"/>
      <c r="AP57"/>
      <c r="AQ57" s="144"/>
      <c r="AR57" s="144"/>
      <c r="AS57" s="172"/>
      <c r="AT57" s="173"/>
      <c r="AU57" s="173">
        <v>0.25</v>
      </c>
      <c r="AV57" s="54"/>
      <c r="AW57" s="208" t="s">
        <v>225</v>
      </c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5"/>
      <c r="BW57" s="155"/>
      <c r="BX57" s="155"/>
      <c r="BY57" s="155"/>
      <c r="BZ57" s="155"/>
      <c r="CA57" s="155"/>
      <c r="CB57" s="155"/>
      <c r="CC57" s="155"/>
      <c r="CD57" s="155"/>
      <c r="CE57" s="155"/>
      <c r="CF57" s="155"/>
      <c r="CG57" s="155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</row>
    <row r="58" spans="1:97" s="52" customFormat="1" ht="15">
      <c r="A58" s="105">
        <f t="shared" si="0"/>
        <v>49</v>
      </c>
      <c r="B58" s="112"/>
      <c r="D58" s="52" t="s">
        <v>160</v>
      </c>
      <c r="F58" s="235">
        <v>3</v>
      </c>
      <c r="G58" s="109">
        <v>60</v>
      </c>
      <c r="H58" s="111"/>
      <c r="I58" s="111"/>
      <c r="J58" s="111"/>
      <c r="K58" s="110"/>
      <c r="L58" s="61">
        <f t="shared" si="10"/>
        <v>40358</v>
      </c>
      <c r="M58" s="238">
        <f t="shared" si="11"/>
        <v>40362.2</v>
      </c>
      <c r="N58" s="382">
        <f t="shared" si="13"/>
        <v>39356</v>
      </c>
      <c r="O58" s="383">
        <f t="shared" si="14"/>
        <v>40358</v>
      </c>
      <c r="P58" s="383">
        <f t="shared" si="14"/>
        <v>39356</v>
      </c>
      <c r="Q58" s="383">
        <f t="shared" si="14"/>
        <v>39356</v>
      </c>
      <c r="R58" s="383">
        <f t="shared" si="14"/>
        <v>39356</v>
      </c>
      <c r="S58" s="145"/>
      <c r="T58" s="142"/>
      <c r="U58" s="142"/>
      <c r="V58" s="142"/>
      <c r="W58" s="142"/>
      <c r="X58" s="143"/>
      <c r="Y58" s="144"/>
      <c r="Z58" s="236"/>
      <c r="AA58" s="236"/>
      <c r="AB58" s="236"/>
      <c r="AC58" s="236"/>
      <c r="AD58" s="236"/>
      <c r="AE58" s="236"/>
      <c r="AF58" s="236"/>
      <c r="AG58" s="236">
        <v>16</v>
      </c>
      <c r="AH58" s="412">
        <v>8</v>
      </c>
      <c r="AI58" s="144">
        <f>1*F58*8</f>
        <v>24</v>
      </c>
      <c r="AJ58" s="236">
        <f>4*F58*8</f>
        <v>96</v>
      </c>
      <c r="AK58" s="144"/>
      <c r="AL58" s="144"/>
      <c r="AM58" s="144"/>
      <c r="AN58" s="144"/>
      <c r="AO58" s="144"/>
      <c r="AP58"/>
      <c r="AQ58" s="144"/>
      <c r="AR58" s="144"/>
      <c r="AS58" s="172"/>
      <c r="AT58" s="173"/>
      <c r="AU58" s="173">
        <v>0.25</v>
      </c>
      <c r="AV58" s="54"/>
      <c r="AW58" s="208" t="s">
        <v>225</v>
      </c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</row>
    <row r="59" spans="1:97" s="52" customFormat="1" ht="15">
      <c r="A59" s="105">
        <f t="shared" si="0"/>
        <v>50</v>
      </c>
      <c r="B59" s="112"/>
      <c r="C59" s="237"/>
      <c r="D59" s="52" t="s">
        <v>161</v>
      </c>
      <c r="F59" s="235">
        <v>2</v>
      </c>
      <c r="G59" s="109">
        <v>107</v>
      </c>
      <c r="H59" s="109"/>
      <c r="I59" s="109"/>
      <c r="J59" s="109"/>
      <c r="K59" s="110"/>
      <c r="L59" s="61">
        <f t="shared" si="10"/>
        <v>39364.4</v>
      </c>
      <c r="M59" s="238">
        <f t="shared" si="11"/>
        <v>39367.200000000004</v>
      </c>
      <c r="N59" s="382">
        <f t="shared" si="13"/>
        <v>39356</v>
      </c>
      <c r="O59" s="383">
        <f t="shared" si="14"/>
        <v>39364.4</v>
      </c>
      <c r="P59" s="383">
        <f t="shared" si="14"/>
        <v>39356</v>
      </c>
      <c r="Q59" s="383">
        <f t="shared" si="14"/>
        <v>39356</v>
      </c>
      <c r="R59" s="383">
        <f t="shared" si="14"/>
        <v>39356</v>
      </c>
      <c r="S59" s="145"/>
      <c r="T59" s="142"/>
      <c r="U59" s="142"/>
      <c r="V59" s="142"/>
      <c r="W59" s="142"/>
      <c r="X59" s="143"/>
      <c r="Y59" s="144"/>
      <c r="Z59" s="236"/>
      <c r="AA59" s="236"/>
      <c r="AB59" s="236"/>
      <c r="AC59" s="236"/>
      <c r="AD59" s="236"/>
      <c r="AE59" s="236"/>
      <c r="AF59" s="236"/>
      <c r="AG59" s="236">
        <v>16</v>
      </c>
      <c r="AH59" s="412">
        <v>8</v>
      </c>
      <c r="AI59" s="144">
        <f>1*F59*8</f>
        <v>16</v>
      </c>
      <c r="AJ59" s="236">
        <f>4*F59*8</f>
        <v>64</v>
      </c>
      <c r="AK59" s="144"/>
      <c r="AL59" s="144"/>
      <c r="AM59" s="144"/>
      <c r="AN59" s="144"/>
      <c r="AO59" s="144"/>
      <c r="AP59"/>
      <c r="AQ59" s="144"/>
      <c r="AR59" s="144"/>
      <c r="AS59" s="172"/>
      <c r="AT59" s="173"/>
      <c r="AU59" s="173">
        <v>0.25</v>
      </c>
      <c r="AV59" s="54"/>
      <c r="AW59" s="208" t="s">
        <v>225</v>
      </c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</row>
    <row r="60" spans="1:97" s="52" customFormat="1" ht="15">
      <c r="A60" s="105">
        <f t="shared" si="0"/>
        <v>51</v>
      </c>
      <c r="B60" s="112"/>
      <c r="D60" s="52" t="s">
        <v>162</v>
      </c>
      <c r="F60" s="235">
        <v>2</v>
      </c>
      <c r="G60" s="109">
        <v>62</v>
      </c>
      <c r="H60" s="109"/>
      <c r="I60" s="109"/>
      <c r="J60" s="109"/>
      <c r="K60" s="110"/>
      <c r="L60" s="61">
        <f t="shared" si="10"/>
        <v>39356</v>
      </c>
      <c r="M60" s="238">
        <f t="shared" si="11"/>
        <v>39358.8</v>
      </c>
      <c r="N60" s="382">
        <f t="shared" si="13"/>
        <v>39356</v>
      </c>
      <c r="O60" s="383">
        <f t="shared" si="14"/>
        <v>0</v>
      </c>
      <c r="P60" s="383">
        <f t="shared" si="14"/>
        <v>39356</v>
      </c>
      <c r="Q60" s="383">
        <f t="shared" si="14"/>
        <v>39356</v>
      </c>
      <c r="R60" s="383">
        <f t="shared" si="14"/>
        <v>39356</v>
      </c>
      <c r="S60" s="145"/>
      <c r="T60" s="142"/>
      <c r="U60" s="142"/>
      <c r="V60" s="142"/>
      <c r="W60" s="142"/>
      <c r="X60" s="143"/>
      <c r="Y60" s="144"/>
      <c r="Z60" s="236"/>
      <c r="AA60" s="236"/>
      <c r="AB60" s="236"/>
      <c r="AC60" s="236"/>
      <c r="AD60" s="236"/>
      <c r="AE60" s="236"/>
      <c r="AF60" s="236"/>
      <c r="AG60" s="236"/>
      <c r="AH60" s="412"/>
      <c r="AI60" s="144">
        <f>1*F60*8</f>
        <v>16</v>
      </c>
      <c r="AJ60" s="236">
        <f>4*F60*8</f>
        <v>64</v>
      </c>
      <c r="AK60" s="144"/>
      <c r="AL60" s="144"/>
      <c r="AM60" s="144"/>
      <c r="AN60" s="144"/>
      <c r="AO60" s="144"/>
      <c r="AP60"/>
      <c r="AQ60" s="144"/>
      <c r="AR60" s="144"/>
      <c r="AS60" s="172"/>
      <c r="AT60" s="173"/>
      <c r="AU60" s="173">
        <v>0.25</v>
      </c>
      <c r="AV60" s="54"/>
      <c r="AW60" s="208" t="s">
        <v>225</v>
      </c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</row>
    <row r="61" spans="1:97" s="52" customFormat="1" ht="15">
      <c r="A61" s="105"/>
      <c r="B61" s="112"/>
      <c r="D61" s="426" t="s">
        <v>226</v>
      </c>
      <c r="F61" s="235"/>
      <c r="G61" s="109"/>
      <c r="H61" s="109"/>
      <c r="I61" s="109"/>
      <c r="J61" s="109"/>
      <c r="K61" s="110"/>
      <c r="L61" s="61"/>
      <c r="M61" s="238"/>
      <c r="N61" s="382"/>
      <c r="O61" s="383"/>
      <c r="P61" s="383">
        <f aca="true" t="shared" si="15" ref="P61:R68">IF(H61="",(DATEVALUE("10/1/2007")),VLOOKUP(H61,$A$10:$M$142,13))</f>
        <v>39356</v>
      </c>
      <c r="Q61" s="383">
        <f t="shared" si="15"/>
        <v>39356</v>
      </c>
      <c r="R61" s="383">
        <f t="shared" si="15"/>
        <v>39356</v>
      </c>
      <c r="S61" s="145"/>
      <c r="T61" s="427">
        <v>4</v>
      </c>
      <c r="U61" s="142"/>
      <c r="V61" s="142"/>
      <c r="W61" s="142"/>
      <c r="X61" s="143"/>
      <c r="Y61" s="144"/>
      <c r="Z61" s="236"/>
      <c r="AA61" s="236"/>
      <c r="AB61" s="236"/>
      <c r="AC61" s="236"/>
      <c r="AD61" s="236"/>
      <c r="AE61" s="236"/>
      <c r="AF61" s="236"/>
      <c r="AG61" s="236"/>
      <c r="AH61" s="412"/>
      <c r="AI61" s="144"/>
      <c r="AJ61" s="236"/>
      <c r="AK61" s="144"/>
      <c r="AL61" s="144"/>
      <c r="AM61" s="144"/>
      <c r="AN61" s="144"/>
      <c r="AO61" s="144"/>
      <c r="AP61"/>
      <c r="AQ61" s="144"/>
      <c r="AR61" s="144"/>
      <c r="AS61" s="172"/>
      <c r="AT61" s="173"/>
      <c r="AU61" s="173"/>
      <c r="AV61" s="54"/>
      <c r="AW61" s="208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</row>
    <row r="62" spans="1:97" s="52" customFormat="1" ht="15">
      <c r="A62" s="105">
        <f>A60+1</f>
        <v>52</v>
      </c>
      <c r="B62" s="112"/>
      <c r="F62" s="235"/>
      <c r="G62" s="109"/>
      <c r="H62" s="109"/>
      <c r="I62" s="109"/>
      <c r="J62" s="109"/>
      <c r="K62" s="110"/>
      <c r="L62" s="61">
        <f t="shared" si="10"/>
      </c>
      <c r="M62" s="238">
        <f t="shared" si="11"/>
      </c>
      <c r="N62" s="382">
        <f t="shared" si="13"/>
        <v>39356</v>
      </c>
      <c r="O62" s="383">
        <f aca="true" t="shared" si="16" ref="O62:O68">IF(G62="",(DATEVALUE("10/1/2007")),VLOOKUP(G62,$A$10:$M$142,13))</f>
        <v>39356</v>
      </c>
      <c r="P62" s="383">
        <f t="shared" si="15"/>
        <v>39356</v>
      </c>
      <c r="Q62" s="383">
        <f t="shared" si="15"/>
        <v>39356</v>
      </c>
      <c r="R62" s="383">
        <f t="shared" si="15"/>
        <v>39356</v>
      </c>
      <c r="S62" s="145"/>
      <c r="T62" s="142"/>
      <c r="U62" s="142"/>
      <c r="V62" s="142"/>
      <c r="W62" s="142"/>
      <c r="X62" s="143"/>
      <c r="Y62" s="144"/>
      <c r="Z62" s="236"/>
      <c r="AA62" s="236"/>
      <c r="AB62" s="236"/>
      <c r="AC62" s="236"/>
      <c r="AD62" s="236"/>
      <c r="AE62" s="236"/>
      <c r="AF62" s="236"/>
      <c r="AG62" s="236"/>
      <c r="AH62" s="412"/>
      <c r="AI62" s="144"/>
      <c r="AJ62" s="236"/>
      <c r="AK62" s="144"/>
      <c r="AL62" s="144"/>
      <c r="AM62" s="144"/>
      <c r="AN62" s="144"/>
      <c r="AO62" s="144"/>
      <c r="AP62"/>
      <c r="AQ62" s="144"/>
      <c r="AR62" s="144"/>
      <c r="AS62" s="172"/>
      <c r="AT62" s="173"/>
      <c r="AU62" s="173"/>
      <c r="AV62" s="54"/>
      <c r="AW62" s="208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</row>
    <row r="63" spans="1:97" s="52" customFormat="1" ht="15">
      <c r="A63" s="105">
        <f>A62+1</f>
        <v>53</v>
      </c>
      <c r="B63" s="112"/>
      <c r="F63" s="235"/>
      <c r="G63" s="111"/>
      <c r="H63" s="111"/>
      <c r="I63" s="111"/>
      <c r="J63" s="111"/>
      <c r="K63" s="110"/>
      <c r="L63" s="61">
        <f t="shared" si="10"/>
      </c>
      <c r="M63" s="238">
        <f t="shared" si="11"/>
      </c>
      <c r="N63" s="382">
        <f t="shared" si="13"/>
        <v>39356</v>
      </c>
      <c r="O63" s="383">
        <f t="shared" si="16"/>
        <v>39356</v>
      </c>
      <c r="P63" s="383">
        <f t="shared" si="15"/>
        <v>39356</v>
      </c>
      <c r="Q63" s="383">
        <f t="shared" si="15"/>
        <v>39356</v>
      </c>
      <c r="R63" s="383">
        <f t="shared" si="15"/>
        <v>39356</v>
      </c>
      <c r="S63" s="145"/>
      <c r="T63" s="142"/>
      <c r="U63" s="142"/>
      <c r="V63" s="142"/>
      <c r="W63" s="142"/>
      <c r="X63" s="143"/>
      <c r="Y63" s="144"/>
      <c r="Z63" s="236"/>
      <c r="AA63" s="236"/>
      <c r="AB63" s="236"/>
      <c r="AC63" s="236"/>
      <c r="AD63" s="236"/>
      <c r="AE63" s="236"/>
      <c r="AF63" s="236"/>
      <c r="AG63" s="236"/>
      <c r="AH63" s="412"/>
      <c r="AI63" s="144"/>
      <c r="AJ63" s="236"/>
      <c r="AK63" s="144"/>
      <c r="AL63" s="144"/>
      <c r="AM63" s="144"/>
      <c r="AN63" s="144"/>
      <c r="AO63" s="144"/>
      <c r="AP63"/>
      <c r="AQ63" s="144"/>
      <c r="AR63" s="144"/>
      <c r="AS63" s="172"/>
      <c r="AT63" s="173"/>
      <c r="AU63" s="173"/>
      <c r="AV63" s="54"/>
      <c r="AW63" s="208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</row>
    <row r="64" spans="1:97" s="52" customFormat="1" ht="15">
      <c r="A64" s="105">
        <f aca="true" t="shared" si="17" ref="A64:A130">A63+1</f>
        <v>54</v>
      </c>
      <c r="B64" s="106"/>
      <c r="C64" s="52" t="s">
        <v>163</v>
      </c>
      <c r="D64" s="237"/>
      <c r="E64" s="237"/>
      <c r="F64" s="235"/>
      <c r="G64" s="109"/>
      <c r="H64" s="109"/>
      <c r="I64" s="109"/>
      <c r="J64" s="109"/>
      <c r="K64" s="110"/>
      <c r="L64" s="61">
        <f t="shared" si="10"/>
      </c>
      <c r="M64" s="238">
        <f t="shared" si="11"/>
      </c>
      <c r="N64" s="382">
        <f t="shared" si="13"/>
        <v>39356</v>
      </c>
      <c r="O64" s="383">
        <f t="shared" si="16"/>
        <v>39356</v>
      </c>
      <c r="P64" s="383">
        <f t="shared" si="15"/>
        <v>39356</v>
      </c>
      <c r="Q64" s="383">
        <f t="shared" si="15"/>
        <v>39356</v>
      </c>
      <c r="R64" s="383">
        <f t="shared" si="15"/>
        <v>39356</v>
      </c>
      <c r="S64" s="145"/>
      <c r="T64" s="142">
        <v>3</v>
      </c>
      <c r="U64" s="142"/>
      <c r="V64" s="142"/>
      <c r="W64" s="142"/>
      <c r="X64" s="143"/>
      <c r="Y64" s="144"/>
      <c r="Z64" s="236"/>
      <c r="AA64" s="236"/>
      <c r="AB64" s="236"/>
      <c r="AC64" s="236"/>
      <c r="AD64" s="236"/>
      <c r="AE64" s="236"/>
      <c r="AF64" s="236"/>
      <c r="AG64" s="236"/>
      <c r="AH64" s="412"/>
      <c r="AI64" s="144"/>
      <c r="AJ64" s="236"/>
      <c r="AK64" s="144"/>
      <c r="AL64" s="144"/>
      <c r="AM64" s="144"/>
      <c r="AN64" s="144"/>
      <c r="AO64" s="144"/>
      <c r="AP64"/>
      <c r="AQ64" s="144"/>
      <c r="AR64" s="144"/>
      <c r="AS64" s="172"/>
      <c r="AT64" s="173"/>
      <c r="AU64" s="173"/>
      <c r="AV64" s="54"/>
      <c r="AW64" s="208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</row>
    <row r="65" spans="1:97" s="52" customFormat="1" ht="15">
      <c r="A65" s="105">
        <f t="shared" si="17"/>
        <v>55</v>
      </c>
      <c r="B65" s="112"/>
      <c r="D65" s="237" t="s">
        <v>164</v>
      </c>
      <c r="E65" s="237"/>
      <c r="F65" s="235">
        <v>5</v>
      </c>
      <c r="G65" s="109"/>
      <c r="H65" s="109"/>
      <c r="I65" s="109"/>
      <c r="J65" s="109"/>
      <c r="K65" s="110">
        <v>40087</v>
      </c>
      <c r="L65" s="61">
        <f t="shared" si="10"/>
        <v>40087</v>
      </c>
      <c r="M65" s="238">
        <f t="shared" si="11"/>
        <v>40094</v>
      </c>
      <c r="N65" s="382">
        <f t="shared" si="13"/>
        <v>40087</v>
      </c>
      <c r="O65" s="383">
        <f t="shared" si="16"/>
        <v>39356</v>
      </c>
      <c r="P65" s="383">
        <f t="shared" si="15"/>
        <v>39356</v>
      </c>
      <c r="Q65" s="383">
        <f t="shared" si="15"/>
        <v>39356</v>
      </c>
      <c r="R65" s="383">
        <f t="shared" si="15"/>
        <v>39356</v>
      </c>
      <c r="S65" s="145"/>
      <c r="T65" s="142"/>
      <c r="U65" s="142"/>
      <c r="V65" s="142"/>
      <c r="W65" s="142"/>
      <c r="X65" s="143"/>
      <c r="Y65" s="144"/>
      <c r="Z65" s="236"/>
      <c r="AA65" s="236"/>
      <c r="AB65" s="236"/>
      <c r="AC65" s="236"/>
      <c r="AD65" s="236"/>
      <c r="AE65" s="236"/>
      <c r="AF65" s="236"/>
      <c r="AG65" s="236"/>
      <c r="AH65" s="412">
        <f>2*F65*8</f>
        <v>80</v>
      </c>
      <c r="AI65" s="144"/>
      <c r="AJ65" s="236">
        <f>2*F65*8</f>
        <v>80</v>
      </c>
      <c r="AK65" s="144"/>
      <c r="AL65" s="144"/>
      <c r="AM65" s="144"/>
      <c r="AN65" s="144"/>
      <c r="AO65" s="144"/>
      <c r="AP65"/>
      <c r="AQ65" s="144"/>
      <c r="AR65" s="144"/>
      <c r="AS65" s="172"/>
      <c r="AT65" s="173"/>
      <c r="AU65" s="173">
        <v>0.1</v>
      </c>
      <c r="AV65" s="54"/>
      <c r="AW65" s="208" t="s">
        <v>225</v>
      </c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</row>
    <row r="66" spans="1:97" s="52" customFormat="1" ht="15">
      <c r="A66" s="105">
        <f t="shared" si="17"/>
        <v>56</v>
      </c>
      <c r="B66" s="112"/>
      <c r="C66" s="234"/>
      <c r="D66" s="52" t="s">
        <v>165</v>
      </c>
      <c r="E66" s="237"/>
      <c r="F66" s="235">
        <v>15</v>
      </c>
      <c r="G66" s="109">
        <v>67</v>
      </c>
      <c r="H66" s="109"/>
      <c r="I66" s="109"/>
      <c r="J66" s="109"/>
      <c r="K66" s="110"/>
      <c r="L66" s="61">
        <f t="shared" si="10"/>
        <v>39356</v>
      </c>
      <c r="M66" s="238">
        <f t="shared" si="11"/>
        <v>39377</v>
      </c>
      <c r="N66" s="382">
        <f t="shared" si="13"/>
        <v>39356</v>
      </c>
      <c r="O66" s="383">
        <f t="shared" si="16"/>
      </c>
      <c r="P66" s="383">
        <f t="shared" si="15"/>
        <v>39356</v>
      </c>
      <c r="Q66" s="383">
        <f t="shared" si="15"/>
        <v>39356</v>
      </c>
      <c r="R66" s="383">
        <f t="shared" si="15"/>
        <v>39356</v>
      </c>
      <c r="S66" s="145"/>
      <c r="T66" s="142"/>
      <c r="U66" s="142"/>
      <c r="V66" s="142"/>
      <c r="W66" s="142"/>
      <c r="X66" s="143"/>
      <c r="Y66" s="144"/>
      <c r="Z66" s="236"/>
      <c r="AA66" s="236"/>
      <c r="AB66" s="236"/>
      <c r="AC66" s="236"/>
      <c r="AD66" s="236"/>
      <c r="AE66" s="236"/>
      <c r="AF66" s="236"/>
      <c r="AG66" s="236"/>
      <c r="AH66" s="442">
        <v>480</v>
      </c>
      <c r="AI66" s="144"/>
      <c r="AJ66" s="441">
        <v>480</v>
      </c>
      <c r="AK66" s="144"/>
      <c r="AL66" s="144"/>
      <c r="AM66" s="144"/>
      <c r="AN66" s="144"/>
      <c r="AO66" s="144"/>
      <c r="AP66"/>
      <c r="AQ66" s="144"/>
      <c r="AR66" s="144"/>
      <c r="AS66" s="172"/>
      <c r="AT66" s="173"/>
      <c r="AU66" s="440">
        <v>0.2</v>
      </c>
      <c r="AV66" s="54"/>
      <c r="AW66" s="208" t="s">
        <v>225</v>
      </c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</row>
    <row r="67" spans="1:97" s="52" customFormat="1" ht="15">
      <c r="A67" s="105">
        <f t="shared" si="17"/>
        <v>57</v>
      </c>
      <c r="B67" s="112"/>
      <c r="D67" s="237" t="s">
        <v>166</v>
      </c>
      <c r="E67" s="237"/>
      <c r="F67" s="235">
        <v>5</v>
      </c>
      <c r="G67" s="111">
        <v>68</v>
      </c>
      <c r="H67" s="111"/>
      <c r="I67" s="111"/>
      <c r="J67" s="111"/>
      <c r="K67" s="110"/>
      <c r="L67" s="61">
        <f t="shared" si="10"/>
        <v>39356</v>
      </c>
      <c r="M67" s="238">
        <f t="shared" si="11"/>
        <v>39363</v>
      </c>
      <c r="N67" s="382">
        <f t="shared" si="13"/>
        <v>39356</v>
      </c>
      <c r="O67" s="383">
        <f t="shared" si="16"/>
      </c>
      <c r="P67" s="383">
        <f t="shared" si="15"/>
        <v>39356</v>
      </c>
      <c r="Q67" s="383">
        <f t="shared" si="15"/>
        <v>39356</v>
      </c>
      <c r="R67" s="383">
        <f t="shared" si="15"/>
        <v>39356</v>
      </c>
      <c r="S67" s="145"/>
      <c r="T67" s="142"/>
      <c r="U67" s="142"/>
      <c r="V67" s="142"/>
      <c r="W67" s="142"/>
      <c r="X67" s="143"/>
      <c r="Y67" s="144"/>
      <c r="Z67" s="441">
        <v>160</v>
      </c>
      <c r="AA67" s="236"/>
      <c r="AB67" s="236"/>
      <c r="AC67" s="236"/>
      <c r="AD67" s="236"/>
      <c r="AE67" s="236"/>
      <c r="AF67" s="236"/>
      <c r="AG67" s="236"/>
      <c r="AH67" s="412">
        <f>2*F67*8</f>
        <v>80</v>
      </c>
      <c r="AI67" s="144"/>
      <c r="AJ67" s="236"/>
      <c r="AK67" s="144"/>
      <c r="AL67" s="144"/>
      <c r="AM67" s="144"/>
      <c r="AN67" s="144"/>
      <c r="AO67" s="144"/>
      <c r="AP67"/>
      <c r="AQ67" s="144"/>
      <c r="AR67" s="144"/>
      <c r="AS67" s="172"/>
      <c r="AT67" s="173"/>
      <c r="AU67" s="173">
        <v>0.1</v>
      </c>
      <c r="AV67" s="54"/>
      <c r="AW67" s="208" t="s">
        <v>225</v>
      </c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</row>
    <row r="68" spans="1:97" s="52" customFormat="1" ht="15">
      <c r="A68" s="105">
        <f t="shared" si="17"/>
        <v>58</v>
      </c>
      <c r="B68" s="112"/>
      <c r="C68" s="237"/>
      <c r="D68" s="237" t="s">
        <v>167</v>
      </c>
      <c r="E68" s="237"/>
      <c r="F68" s="235">
        <v>5</v>
      </c>
      <c r="G68" s="109">
        <v>69</v>
      </c>
      <c r="H68" s="109"/>
      <c r="I68" s="109"/>
      <c r="J68" s="109"/>
      <c r="K68" s="110"/>
      <c r="L68" s="61">
        <f t="shared" si="10"/>
        <v>40910.4</v>
      </c>
      <c r="M68" s="238">
        <f t="shared" si="11"/>
        <v>40917.4</v>
      </c>
      <c r="N68" s="382">
        <f t="shared" si="13"/>
        <v>39356</v>
      </c>
      <c r="O68" s="383">
        <f t="shared" si="16"/>
        <v>40910.4</v>
      </c>
      <c r="P68" s="383">
        <f t="shared" si="15"/>
        <v>39356</v>
      </c>
      <c r="Q68" s="383">
        <f t="shared" si="15"/>
        <v>39356</v>
      </c>
      <c r="R68" s="383">
        <f t="shared" si="15"/>
        <v>39356</v>
      </c>
      <c r="S68" s="145"/>
      <c r="T68" s="142"/>
      <c r="U68" s="142"/>
      <c r="V68" s="142"/>
      <c r="W68" s="142"/>
      <c r="X68" s="143"/>
      <c r="Y68" s="144"/>
      <c r="Z68" s="236"/>
      <c r="AA68" s="236"/>
      <c r="AB68" s="236"/>
      <c r="AC68" s="236"/>
      <c r="AD68" s="236"/>
      <c r="AE68" s="236"/>
      <c r="AF68" s="236"/>
      <c r="AG68" s="236"/>
      <c r="AH68" s="412">
        <f>2*F68*8</f>
        <v>80</v>
      </c>
      <c r="AI68" s="144"/>
      <c r="AJ68" s="236">
        <f>2*F68*8</f>
        <v>80</v>
      </c>
      <c r="AK68" s="144"/>
      <c r="AL68" s="144"/>
      <c r="AM68" s="144"/>
      <c r="AN68" s="144"/>
      <c r="AO68" s="144"/>
      <c r="AP68"/>
      <c r="AQ68" s="144"/>
      <c r="AR68" s="144"/>
      <c r="AS68" s="172"/>
      <c r="AT68" s="173"/>
      <c r="AU68" s="173">
        <v>0.1</v>
      </c>
      <c r="AV68" s="54"/>
      <c r="AW68" s="208" t="s">
        <v>225</v>
      </c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</row>
    <row r="69" spans="1:97" s="52" customFormat="1" ht="15">
      <c r="A69" s="105"/>
      <c r="B69" s="112"/>
      <c r="C69" s="237"/>
      <c r="D69" s="426" t="s">
        <v>226</v>
      </c>
      <c r="E69" s="237"/>
      <c r="F69" s="235"/>
      <c r="G69" s="109"/>
      <c r="H69" s="109"/>
      <c r="I69" s="109"/>
      <c r="J69" s="109"/>
      <c r="K69" s="110"/>
      <c r="L69" s="61"/>
      <c r="M69" s="238"/>
      <c r="N69" s="382"/>
      <c r="O69" s="383"/>
      <c r="P69" s="383"/>
      <c r="Q69" s="383"/>
      <c r="R69" s="383"/>
      <c r="S69" s="145"/>
      <c r="T69" s="427">
        <v>5</v>
      </c>
      <c r="U69" s="142"/>
      <c r="V69" s="142"/>
      <c r="W69" s="142"/>
      <c r="X69" s="143"/>
      <c r="Y69" s="144"/>
      <c r="Z69" s="236"/>
      <c r="AA69" s="236"/>
      <c r="AB69" s="236"/>
      <c r="AC69" s="236"/>
      <c r="AD69" s="236"/>
      <c r="AE69" s="236"/>
      <c r="AF69" s="236"/>
      <c r="AG69" s="236"/>
      <c r="AH69" s="412"/>
      <c r="AI69" s="144"/>
      <c r="AJ69" s="236"/>
      <c r="AK69" s="144"/>
      <c r="AL69" s="144"/>
      <c r="AM69" s="144"/>
      <c r="AN69" s="144"/>
      <c r="AO69" s="144"/>
      <c r="AP69"/>
      <c r="AQ69" s="144"/>
      <c r="AR69" s="144"/>
      <c r="AS69" s="172"/>
      <c r="AT69" s="173"/>
      <c r="AU69" s="173"/>
      <c r="AV69" s="54"/>
      <c r="AW69" s="208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</row>
    <row r="70" spans="1:97" s="52" customFormat="1" ht="15">
      <c r="A70" s="105">
        <f>A68+1</f>
        <v>59</v>
      </c>
      <c r="B70" s="112"/>
      <c r="D70" s="237"/>
      <c r="E70" s="237"/>
      <c r="F70" s="235"/>
      <c r="G70" s="109"/>
      <c r="H70" s="109"/>
      <c r="I70" s="109"/>
      <c r="J70" s="109"/>
      <c r="K70" s="110"/>
      <c r="L70" s="61">
        <f t="shared" si="10"/>
      </c>
      <c r="M70" s="238">
        <f t="shared" si="11"/>
      </c>
      <c r="N70" s="382">
        <f t="shared" si="13"/>
        <v>39356</v>
      </c>
      <c r="O70" s="383">
        <f aca="true" t="shared" si="18" ref="O70:R72">IF(G70="",(DATEVALUE("10/1/2007")),VLOOKUP(G70,$A$10:$M$142,13))</f>
        <v>39356</v>
      </c>
      <c r="P70" s="383">
        <f t="shared" si="18"/>
        <v>39356</v>
      </c>
      <c r="Q70" s="383">
        <f t="shared" si="18"/>
        <v>39356</v>
      </c>
      <c r="R70" s="383">
        <f t="shared" si="18"/>
        <v>39356</v>
      </c>
      <c r="S70" s="145"/>
      <c r="T70" s="142"/>
      <c r="U70" s="142"/>
      <c r="V70" s="142"/>
      <c r="W70" s="142"/>
      <c r="X70" s="143"/>
      <c r="Y70" s="144"/>
      <c r="Z70" s="236"/>
      <c r="AA70" s="236"/>
      <c r="AB70" s="236"/>
      <c r="AC70" s="236"/>
      <c r="AD70" s="236"/>
      <c r="AE70" s="236"/>
      <c r="AF70" s="236"/>
      <c r="AG70" s="236"/>
      <c r="AH70" s="412"/>
      <c r="AI70" s="144"/>
      <c r="AJ70" s="236"/>
      <c r="AK70" s="144"/>
      <c r="AL70" s="144"/>
      <c r="AM70" s="144"/>
      <c r="AN70" s="144"/>
      <c r="AO70" s="144"/>
      <c r="AP70"/>
      <c r="AQ70" s="144"/>
      <c r="AR70" s="144"/>
      <c r="AS70" s="172"/>
      <c r="AT70" s="173"/>
      <c r="AU70" s="173"/>
      <c r="AV70" s="54"/>
      <c r="AW70" s="208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5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5"/>
      <c r="BW70" s="155"/>
      <c r="BX70" s="155"/>
      <c r="BY70" s="155"/>
      <c r="BZ70" s="155"/>
      <c r="CA70" s="155"/>
      <c r="CB70" s="155"/>
      <c r="CC70" s="155"/>
      <c r="CD70" s="155"/>
      <c r="CE70" s="155"/>
      <c r="CF70" s="155"/>
      <c r="CG70" s="155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</row>
    <row r="71" spans="1:97" s="52" customFormat="1" ht="15">
      <c r="A71" s="105">
        <f t="shared" si="17"/>
        <v>60</v>
      </c>
      <c r="B71" s="112"/>
      <c r="C71" s="52" t="s">
        <v>168</v>
      </c>
      <c r="D71" s="237"/>
      <c r="E71" s="237"/>
      <c r="F71" s="429">
        <v>20</v>
      </c>
      <c r="G71" s="109"/>
      <c r="H71" s="109"/>
      <c r="I71" s="109"/>
      <c r="J71" s="109"/>
      <c r="K71" s="110">
        <v>40330</v>
      </c>
      <c r="L71" s="61">
        <f t="shared" si="10"/>
        <v>40330</v>
      </c>
      <c r="M71" s="238">
        <f t="shared" si="11"/>
        <v>40358</v>
      </c>
      <c r="N71" s="382">
        <f t="shared" si="13"/>
        <v>40330</v>
      </c>
      <c r="O71" s="383">
        <f t="shared" si="18"/>
        <v>39356</v>
      </c>
      <c r="P71" s="383">
        <f t="shared" si="18"/>
        <v>39356</v>
      </c>
      <c r="Q71" s="383">
        <f t="shared" si="18"/>
        <v>39356</v>
      </c>
      <c r="R71" s="383">
        <f t="shared" si="18"/>
        <v>39356</v>
      </c>
      <c r="S71" s="145"/>
      <c r="T71" s="427">
        <v>20</v>
      </c>
      <c r="U71" s="142"/>
      <c r="V71" s="142"/>
      <c r="W71" s="142"/>
      <c r="X71" s="143"/>
      <c r="Y71" s="144"/>
      <c r="Z71" s="236"/>
      <c r="AA71" s="236"/>
      <c r="AB71" s="236"/>
      <c r="AC71" s="236"/>
      <c r="AD71" s="236"/>
      <c r="AE71" s="236"/>
      <c r="AF71" s="236"/>
      <c r="AG71" s="236">
        <v>32</v>
      </c>
      <c r="AH71" s="412"/>
      <c r="AI71" s="430">
        <f>1*F71*8</f>
        <v>160</v>
      </c>
      <c r="AJ71" s="428">
        <f>3*F71*8</f>
        <v>480</v>
      </c>
      <c r="AK71" s="144"/>
      <c r="AL71" s="144"/>
      <c r="AM71" s="144"/>
      <c r="AN71" s="144"/>
      <c r="AO71" s="144"/>
      <c r="AP71"/>
      <c r="AQ71" s="144"/>
      <c r="AR71" s="144"/>
      <c r="AS71" s="172"/>
      <c r="AT71" s="173"/>
      <c r="AU71" s="173">
        <v>0.2</v>
      </c>
      <c r="AV71" s="54"/>
      <c r="AW71" s="208" t="s">
        <v>225</v>
      </c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5"/>
      <c r="BW71" s="155"/>
      <c r="BX71" s="155"/>
      <c r="BY71" s="155"/>
      <c r="BZ71" s="155"/>
      <c r="CA71" s="155"/>
      <c r="CB71" s="155"/>
      <c r="CC71" s="155"/>
      <c r="CD71" s="155"/>
      <c r="CE71" s="155"/>
      <c r="CF71" s="155"/>
      <c r="CG71" s="155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</row>
    <row r="72" spans="1:97" s="52" customFormat="1" ht="15">
      <c r="A72" s="105">
        <f t="shared" si="17"/>
        <v>61</v>
      </c>
      <c r="B72" s="112"/>
      <c r="C72" s="234"/>
      <c r="F72" s="235"/>
      <c r="G72" s="109"/>
      <c r="H72" s="109"/>
      <c r="I72" s="109"/>
      <c r="J72" s="109"/>
      <c r="K72" s="110"/>
      <c r="L72" s="61"/>
      <c r="M72" s="238"/>
      <c r="N72" s="382"/>
      <c r="O72" s="383">
        <f t="shared" si="18"/>
        <v>39356</v>
      </c>
      <c r="P72" s="383">
        <f t="shared" si="18"/>
        <v>39356</v>
      </c>
      <c r="Q72" s="383">
        <f t="shared" si="18"/>
        <v>39356</v>
      </c>
      <c r="R72" s="383">
        <f t="shared" si="18"/>
        <v>39356</v>
      </c>
      <c r="S72" s="145"/>
      <c r="T72" s="142"/>
      <c r="U72" s="142"/>
      <c r="V72" s="142"/>
      <c r="W72" s="142"/>
      <c r="X72" s="143"/>
      <c r="Y72" s="144"/>
      <c r="Z72" s="236"/>
      <c r="AA72" s="236"/>
      <c r="AB72" s="236"/>
      <c r="AC72" s="236"/>
      <c r="AD72" s="236"/>
      <c r="AE72" s="236"/>
      <c r="AF72" s="236"/>
      <c r="AG72" s="236"/>
      <c r="AH72" s="412"/>
      <c r="AI72" s="144"/>
      <c r="AJ72" s="236"/>
      <c r="AK72" s="144"/>
      <c r="AL72" s="144"/>
      <c r="AM72" s="144"/>
      <c r="AN72" s="144"/>
      <c r="AO72" s="144"/>
      <c r="AP72"/>
      <c r="AQ72" s="144"/>
      <c r="AR72" s="144"/>
      <c r="AS72" s="172"/>
      <c r="AT72" s="173"/>
      <c r="AU72" s="173"/>
      <c r="AV72" s="54"/>
      <c r="AW72" s="208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5"/>
      <c r="BW72" s="155"/>
      <c r="BX72" s="155"/>
      <c r="BY72" s="155"/>
      <c r="BZ72" s="155"/>
      <c r="CA72" s="155"/>
      <c r="CB72" s="155"/>
      <c r="CC72" s="155"/>
      <c r="CD72" s="155"/>
      <c r="CE72" s="155"/>
      <c r="CF72" s="155"/>
      <c r="CG72" s="155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</row>
    <row r="73" spans="1:97" s="52" customFormat="1" ht="15">
      <c r="A73" s="105">
        <f t="shared" si="17"/>
        <v>62</v>
      </c>
      <c r="B73" s="112"/>
      <c r="C73" s="52" t="s">
        <v>169</v>
      </c>
      <c r="D73" s="237"/>
      <c r="E73" s="237"/>
      <c r="F73" s="235"/>
      <c r="G73" s="109"/>
      <c r="H73" s="109"/>
      <c r="I73" s="109"/>
      <c r="J73" s="109"/>
      <c r="K73" s="110"/>
      <c r="L73" s="61"/>
      <c r="M73" s="238"/>
      <c r="N73" s="382"/>
      <c r="O73" s="383"/>
      <c r="P73" s="383"/>
      <c r="Q73" s="383"/>
      <c r="R73" s="383"/>
      <c r="S73" s="145"/>
      <c r="T73" s="443">
        <v>30</v>
      </c>
      <c r="U73" s="142"/>
      <c r="V73" s="142"/>
      <c r="W73" s="142"/>
      <c r="X73" s="143"/>
      <c r="Y73" s="144"/>
      <c r="Z73" s="236"/>
      <c r="AA73" s="236"/>
      <c r="AB73" s="236"/>
      <c r="AC73" s="236"/>
      <c r="AD73" s="236"/>
      <c r="AE73" s="236"/>
      <c r="AF73" s="236"/>
      <c r="AG73" s="236"/>
      <c r="AH73" s="412"/>
      <c r="AI73" s="144"/>
      <c r="AJ73" s="236"/>
      <c r="AK73" s="144"/>
      <c r="AL73" s="144"/>
      <c r="AM73" s="144"/>
      <c r="AN73" s="144"/>
      <c r="AO73" s="144"/>
      <c r="AP73"/>
      <c r="AQ73" s="144"/>
      <c r="AR73" s="144"/>
      <c r="AS73" s="172"/>
      <c r="AT73" s="173"/>
      <c r="AU73" s="173"/>
      <c r="AV73" s="54"/>
      <c r="AW73" s="208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5"/>
      <c r="BW73" s="155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</row>
    <row r="74" spans="1:97" s="52" customFormat="1" ht="15">
      <c r="A74" s="105">
        <f t="shared" si="17"/>
        <v>63</v>
      </c>
      <c r="B74" s="112"/>
      <c r="C74" s="237"/>
      <c r="D74" s="237" t="s">
        <v>170</v>
      </c>
      <c r="E74" s="237"/>
      <c r="F74" s="235">
        <v>20</v>
      </c>
      <c r="G74" s="109"/>
      <c r="H74" s="109"/>
      <c r="I74" s="109"/>
      <c r="J74" s="109"/>
      <c r="K74" s="110">
        <v>40188</v>
      </c>
      <c r="L74" s="61">
        <f>IF(F74="","",MAX(N74:R74))</f>
        <v>40188</v>
      </c>
      <c r="M74" s="238">
        <f>IF(F74="","",+L74+(F74*7/5))</f>
        <v>40216</v>
      </c>
      <c r="N74" s="382">
        <f aca="true" t="shared" si="19" ref="N74:N81">IF(K74="",(DATEVALUE("10/1/2007")),K74)</f>
        <v>40188</v>
      </c>
      <c r="O74" s="383">
        <f aca="true" t="shared" si="20" ref="O74:O84">IF(G74="",(DATEVALUE("10/1/2007")),VLOOKUP(G74,$A$10:$M$142,13))</f>
        <v>39356</v>
      </c>
      <c r="P74" s="383">
        <f aca="true" t="shared" si="21" ref="P74:P84">IF(H74="",(DATEVALUE("10/1/2007")),VLOOKUP(H74,$A$10:$M$142,13))</f>
        <v>39356</v>
      </c>
      <c r="Q74" s="383">
        <f aca="true" t="shared" si="22" ref="Q74:Q84">IF(I74="",(DATEVALUE("10/1/2007")),VLOOKUP(I74,$A$10:$M$142,13))</f>
        <v>39356</v>
      </c>
      <c r="R74" s="383">
        <f aca="true" t="shared" si="23" ref="R74:R84">IF(J74="",(DATEVALUE("10/1/2007")),VLOOKUP(J74,$A$10:$M$142,13))</f>
        <v>39356</v>
      </c>
      <c r="S74" s="145"/>
      <c r="T74" s="142"/>
      <c r="U74" s="142"/>
      <c r="V74" s="142"/>
      <c r="W74" s="142"/>
      <c r="X74" s="143"/>
      <c r="Y74" s="144"/>
      <c r="Z74" s="236"/>
      <c r="AA74" s="236"/>
      <c r="AB74" s="236"/>
      <c r="AC74" s="236"/>
      <c r="AD74" s="236"/>
      <c r="AE74" s="236"/>
      <c r="AF74" s="236"/>
      <c r="AG74" s="236"/>
      <c r="AH74" s="412"/>
      <c r="AI74" s="144"/>
      <c r="AJ74" s="236">
        <f>3*F74*8</f>
        <v>480</v>
      </c>
      <c r="AK74" s="144"/>
      <c r="AL74" s="144"/>
      <c r="AM74" s="144"/>
      <c r="AN74" s="144"/>
      <c r="AO74" s="144"/>
      <c r="AP74"/>
      <c r="AQ74" s="144"/>
      <c r="AR74" s="144"/>
      <c r="AS74" s="172"/>
      <c r="AT74" s="173"/>
      <c r="AU74" s="440">
        <v>0.15</v>
      </c>
      <c r="AV74" s="54"/>
      <c r="AW74" s="208" t="s">
        <v>225</v>
      </c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5"/>
      <c r="BW74" s="155"/>
      <c r="BX74" s="155"/>
      <c r="BY74" s="155"/>
      <c r="BZ74" s="155"/>
      <c r="CA74" s="155"/>
      <c r="CB74" s="155"/>
      <c r="CC74" s="155"/>
      <c r="CD74" s="155"/>
      <c r="CE74" s="155"/>
      <c r="CF74" s="155"/>
      <c r="CG74" s="155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</row>
    <row r="75" spans="1:97" s="52" customFormat="1" ht="15">
      <c r="A75" s="105">
        <f t="shared" si="17"/>
        <v>64</v>
      </c>
      <c r="B75" s="112"/>
      <c r="D75" s="237" t="s">
        <v>171</v>
      </c>
      <c r="E75" s="237"/>
      <c r="F75" s="235">
        <v>5</v>
      </c>
      <c r="G75" s="109">
        <v>75</v>
      </c>
      <c r="H75" s="109"/>
      <c r="I75" s="109"/>
      <c r="J75" s="109"/>
      <c r="K75" s="110"/>
      <c r="L75" s="61">
        <f>IF(F75="","",MAX(N75:R75))</f>
        <v>39356</v>
      </c>
      <c r="M75" s="238">
        <f>IF(F75="","",+L75+(F75*7/5))</f>
        <v>39363</v>
      </c>
      <c r="N75" s="382">
        <f t="shared" si="19"/>
        <v>39356</v>
      </c>
      <c r="O75" s="383">
        <f t="shared" si="20"/>
      </c>
      <c r="P75" s="383">
        <f t="shared" si="21"/>
        <v>39356</v>
      </c>
      <c r="Q75" s="383">
        <f t="shared" si="22"/>
        <v>39356</v>
      </c>
      <c r="R75" s="383">
        <f t="shared" si="23"/>
        <v>39356</v>
      </c>
      <c r="S75" s="145"/>
      <c r="T75" s="142"/>
      <c r="U75" s="142"/>
      <c r="V75" s="142"/>
      <c r="W75" s="142"/>
      <c r="X75" s="143"/>
      <c r="Y75" s="144"/>
      <c r="Z75" s="236"/>
      <c r="AA75" s="236"/>
      <c r="AB75" s="236"/>
      <c r="AC75" s="236"/>
      <c r="AD75" s="236"/>
      <c r="AE75" s="236"/>
      <c r="AF75" s="236"/>
      <c r="AG75" s="236"/>
      <c r="AH75" s="412">
        <f>1*F75*8</f>
        <v>40</v>
      </c>
      <c r="AI75" s="144">
        <f>1*F75*8</f>
        <v>40</v>
      </c>
      <c r="AJ75" s="236">
        <f>3*F75*8</f>
        <v>120</v>
      </c>
      <c r="AK75" s="144"/>
      <c r="AL75" s="144"/>
      <c r="AM75" s="144"/>
      <c r="AN75" s="144"/>
      <c r="AO75" s="144"/>
      <c r="AP75"/>
      <c r="AQ75" s="144"/>
      <c r="AR75" s="144"/>
      <c r="AS75" s="172"/>
      <c r="AT75" s="173"/>
      <c r="AU75" s="173">
        <v>0.1</v>
      </c>
      <c r="AV75" s="54"/>
      <c r="AW75" s="208" t="s">
        <v>225</v>
      </c>
      <c r="AX75" s="155"/>
      <c r="AY75" s="155"/>
      <c r="AZ75" s="155"/>
      <c r="BA75" s="155"/>
      <c r="BB75" s="155"/>
      <c r="BC75" s="155"/>
      <c r="BD75" s="155"/>
      <c r="BE75" s="155"/>
      <c r="BF75" s="155"/>
      <c r="BG75" s="155"/>
      <c r="BH75" s="155"/>
      <c r="BI75" s="155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5"/>
      <c r="BW75" s="155"/>
      <c r="BX75" s="155"/>
      <c r="BY75" s="155"/>
      <c r="BZ75" s="155"/>
      <c r="CA75" s="155"/>
      <c r="CB75" s="155"/>
      <c r="CC75" s="155"/>
      <c r="CD75" s="155"/>
      <c r="CE75" s="155"/>
      <c r="CF75" s="155"/>
      <c r="CG75" s="155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</row>
    <row r="76" spans="1:97" s="52" customFormat="1" ht="15">
      <c r="A76" s="105">
        <f t="shared" si="17"/>
        <v>65</v>
      </c>
      <c r="B76" s="112"/>
      <c r="D76" s="237" t="s">
        <v>172</v>
      </c>
      <c r="E76" s="237"/>
      <c r="F76" s="235">
        <v>1</v>
      </c>
      <c r="G76" s="109">
        <v>76</v>
      </c>
      <c r="H76" s="109"/>
      <c r="I76" s="109"/>
      <c r="J76" s="109"/>
      <c r="K76" s="110"/>
      <c r="L76" s="61">
        <f>IF(F76="","",MAX(N76:R76))</f>
        <v>40180.4</v>
      </c>
      <c r="M76" s="238">
        <f>IF(F76="","",+L76+(F76*7/5))</f>
        <v>40181.8</v>
      </c>
      <c r="N76" s="382">
        <f t="shared" si="19"/>
        <v>39356</v>
      </c>
      <c r="O76" s="383">
        <f t="shared" si="20"/>
        <v>40180.4</v>
      </c>
      <c r="P76" s="383">
        <f t="shared" si="21"/>
        <v>39356</v>
      </c>
      <c r="Q76" s="383">
        <f t="shared" si="22"/>
        <v>39356</v>
      </c>
      <c r="R76" s="383">
        <f t="shared" si="23"/>
        <v>39356</v>
      </c>
      <c r="S76" s="145"/>
      <c r="T76" s="142"/>
      <c r="U76" s="142"/>
      <c r="V76" s="142"/>
      <c r="W76" s="142"/>
      <c r="X76" s="143"/>
      <c r="Y76" s="144"/>
      <c r="Z76" s="236"/>
      <c r="AA76" s="236"/>
      <c r="AB76" s="236"/>
      <c r="AC76" s="236"/>
      <c r="AD76" s="236"/>
      <c r="AE76" s="236"/>
      <c r="AF76" s="236"/>
      <c r="AG76" s="236"/>
      <c r="AH76" s="412"/>
      <c r="AI76" s="144"/>
      <c r="AJ76" s="236">
        <f>3*F76*8</f>
        <v>24</v>
      </c>
      <c r="AK76" s="144"/>
      <c r="AL76" s="144"/>
      <c r="AM76" s="144"/>
      <c r="AN76" s="144"/>
      <c r="AO76" s="144"/>
      <c r="AP76"/>
      <c r="AQ76" s="144"/>
      <c r="AR76" s="144"/>
      <c r="AS76" s="172"/>
      <c r="AT76" s="173"/>
      <c r="AU76" s="173">
        <v>0.1</v>
      </c>
      <c r="AV76" s="54"/>
      <c r="AW76" s="208" t="s">
        <v>225</v>
      </c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55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5"/>
      <c r="BW76" s="155"/>
      <c r="BX76" s="155"/>
      <c r="BY76" s="155"/>
      <c r="BZ76" s="155"/>
      <c r="CA76" s="155"/>
      <c r="CB76" s="155"/>
      <c r="CC76" s="155"/>
      <c r="CD76" s="155"/>
      <c r="CE76" s="155"/>
      <c r="CF76" s="155"/>
      <c r="CG76" s="155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</row>
    <row r="77" spans="1:97" s="52" customFormat="1" ht="15">
      <c r="A77" s="105">
        <f t="shared" si="17"/>
        <v>66</v>
      </c>
      <c r="B77" s="106"/>
      <c r="D77" s="237" t="s">
        <v>173</v>
      </c>
      <c r="E77" s="237"/>
      <c r="F77" s="235">
        <v>5</v>
      </c>
      <c r="G77" s="109">
        <v>77</v>
      </c>
      <c r="H77" s="109"/>
      <c r="I77" s="109"/>
      <c r="J77" s="109"/>
      <c r="K77" s="110"/>
      <c r="L77" s="61">
        <f>IF(F77="","",MAX(N77:R77))</f>
        <v>39361.600000000006</v>
      </c>
      <c r="M77" s="238">
        <f>IF(F77="","",+L77+(F77*7/5))</f>
        <v>39368.600000000006</v>
      </c>
      <c r="N77" s="382">
        <f t="shared" si="19"/>
        <v>39356</v>
      </c>
      <c r="O77" s="383">
        <f t="shared" si="20"/>
        <v>39361.600000000006</v>
      </c>
      <c r="P77" s="383">
        <f t="shared" si="21"/>
        <v>39356</v>
      </c>
      <c r="Q77" s="383">
        <f t="shared" si="22"/>
        <v>39356</v>
      </c>
      <c r="R77" s="383">
        <f t="shared" si="23"/>
        <v>39356</v>
      </c>
      <c r="S77" s="145"/>
      <c r="T77" s="142"/>
      <c r="U77" s="142"/>
      <c r="V77" s="142"/>
      <c r="W77" s="142"/>
      <c r="X77" s="143"/>
      <c r="Y77" s="144"/>
      <c r="Z77" s="236"/>
      <c r="AA77" s="236"/>
      <c r="AB77" s="236"/>
      <c r="AC77" s="236"/>
      <c r="AD77" s="236"/>
      <c r="AE77" s="236"/>
      <c r="AF77" s="236"/>
      <c r="AG77" s="236"/>
      <c r="AH77" s="412">
        <f>1*F77*8</f>
        <v>40</v>
      </c>
      <c r="AI77" s="144">
        <f>1*F77*8</f>
        <v>40</v>
      </c>
      <c r="AJ77" s="236">
        <f>3*F77*8</f>
        <v>120</v>
      </c>
      <c r="AK77" s="144"/>
      <c r="AL77" s="144"/>
      <c r="AM77" s="144"/>
      <c r="AN77" s="144"/>
      <c r="AO77" s="144"/>
      <c r="AP77"/>
      <c r="AQ77" s="144"/>
      <c r="AR77" s="144"/>
      <c r="AS77" s="172"/>
      <c r="AT77" s="173"/>
      <c r="AU77" s="173">
        <v>0.1</v>
      </c>
      <c r="AV77" s="54"/>
      <c r="AW77" s="208" t="s">
        <v>225</v>
      </c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  <c r="BI77" s="155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5"/>
      <c r="BW77" s="155"/>
      <c r="BX77" s="155"/>
      <c r="BY77" s="155"/>
      <c r="BZ77" s="155"/>
      <c r="CA77" s="155"/>
      <c r="CB77" s="155"/>
      <c r="CC77" s="155"/>
      <c r="CD77" s="155"/>
      <c r="CE77" s="155"/>
      <c r="CF77" s="155"/>
      <c r="CG77" s="155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</row>
    <row r="78" spans="1:97" s="52" customFormat="1" ht="15">
      <c r="A78" s="105">
        <f t="shared" si="17"/>
        <v>67</v>
      </c>
      <c r="B78" s="112"/>
      <c r="D78" s="237"/>
      <c r="E78" s="237"/>
      <c r="F78" s="235"/>
      <c r="G78" s="109"/>
      <c r="H78" s="109"/>
      <c r="I78" s="109"/>
      <c r="J78" s="109"/>
      <c r="K78" s="110"/>
      <c r="L78" s="61">
        <f aca="true" t="shared" si="24" ref="L78:L142">IF(F78="","",MAX(N78:R78))</f>
      </c>
      <c r="M78" s="238">
        <f aca="true" t="shared" si="25" ref="M78:M142">IF(F78="","",+L78+(F78*7/5))</f>
      </c>
      <c r="N78" s="382">
        <f t="shared" si="19"/>
        <v>39356</v>
      </c>
      <c r="O78" s="383">
        <f t="shared" si="20"/>
        <v>39356</v>
      </c>
      <c r="P78" s="383">
        <f t="shared" si="21"/>
        <v>39356</v>
      </c>
      <c r="Q78" s="383">
        <f t="shared" si="22"/>
        <v>39356</v>
      </c>
      <c r="R78" s="383">
        <f t="shared" si="23"/>
        <v>39356</v>
      </c>
      <c r="S78" s="145"/>
      <c r="T78" s="142"/>
      <c r="U78" s="142"/>
      <c r="V78" s="142"/>
      <c r="W78" s="142"/>
      <c r="X78" s="143"/>
      <c r="Y78" s="144"/>
      <c r="Z78" s="236"/>
      <c r="AA78" s="236"/>
      <c r="AB78" s="236"/>
      <c r="AC78" s="236"/>
      <c r="AD78" s="236"/>
      <c r="AE78" s="236"/>
      <c r="AF78" s="236"/>
      <c r="AG78" s="236"/>
      <c r="AH78" s="412"/>
      <c r="AI78" s="144"/>
      <c r="AJ78" s="236"/>
      <c r="AK78" s="144"/>
      <c r="AL78" s="144"/>
      <c r="AM78" s="144"/>
      <c r="AN78" s="144"/>
      <c r="AO78" s="144"/>
      <c r="AP78"/>
      <c r="AQ78" s="144"/>
      <c r="AR78" s="144"/>
      <c r="AS78" s="172"/>
      <c r="AT78" s="173"/>
      <c r="AU78" s="173"/>
      <c r="AV78" s="54"/>
      <c r="AW78" s="208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5"/>
      <c r="BW78" s="155"/>
      <c r="BX78" s="155"/>
      <c r="BY78" s="155"/>
      <c r="BZ78" s="155"/>
      <c r="CA78" s="155"/>
      <c r="CB78" s="155"/>
      <c r="CC78" s="155"/>
      <c r="CD78" s="155"/>
      <c r="CE78" s="155"/>
      <c r="CF78" s="155"/>
      <c r="CG78" s="155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</row>
    <row r="79" spans="1:97" s="52" customFormat="1" ht="15">
      <c r="A79" s="105">
        <f t="shared" si="17"/>
        <v>68</v>
      </c>
      <c r="B79" s="106"/>
      <c r="C79" s="52" t="s">
        <v>174</v>
      </c>
      <c r="D79" s="237"/>
      <c r="E79" s="237"/>
      <c r="F79" s="235"/>
      <c r="G79" s="109"/>
      <c r="H79" s="109"/>
      <c r="I79" s="109"/>
      <c r="J79" s="109"/>
      <c r="K79" s="110"/>
      <c r="L79" s="61">
        <f t="shared" si="24"/>
      </c>
      <c r="M79" s="238">
        <f t="shared" si="25"/>
      </c>
      <c r="N79" s="382">
        <f t="shared" si="19"/>
        <v>39356</v>
      </c>
      <c r="O79" s="383">
        <f t="shared" si="20"/>
        <v>39356</v>
      </c>
      <c r="P79" s="383">
        <f t="shared" si="21"/>
        <v>39356</v>
      </c>
      <c r="Q79" s="383">
        <f t="shared" si="22"/>
        <v>39356</v>
      </c>
      <c r="R79" s="383">
        <f t="shared" si="23"/>
        <v>39356</v>
      </c>
      <c r="S79" s="145"/>
      <c r="T79" s="142">
        <v>2</v>
      </c>
      <c r="U79" s="142"/>
      <c r="V79" s="142"/>
      <c r="W79" s="142"/>
      <c r="X79" s="143"/>
      <c r="Y79" s="144"/>
      <c r="Z79" s="236"/>
      <c r="AA79" s="236"/>
      <c r="AB79" s="236"/>
      <c r="AC79" s="236"/>
      <c r="AD79" s="236"/>
      <c r="AE79" s="236"/>
      <c r="AF79" s="236"/>
      <c r="AG79" s="236"/>
      <c r="AH79" s="412"/>
      <c r="AI79" s="144"/>
      <c r="AJ79" s="236"/>
      <c r="AK79" s="144"/>
      <c r="AL79" s="144"/>
      <c r="AM79" s="144"/>
      <c r="AN79" s="144"/>
      <c r="AO79" s="144"/>
      <c r="AP79"/>
      <c r="AQ79" s="144"/>
      <c r="AR79" s="144"/>
      <c r="AS79" s="172"/>
      <c r="AT79" s="173"/>
      <c r="AU79" s="173"/>
      <c r="AV79" s="54"/>
      <c r="AW79" s="208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5"/>
      <c r="BW79" s="155"/>
      <c r="BX79" s="155"/>
      <c r="BY79" s="155"/>
      <c r="BZ79" s="155"/>
      <c r="CA79" s="155"/>
      <c r="CB79" s="155"/>
      <c r="CC79" s="155"/>
      <c r="CD79" s="155"/>
      <c r="CE79" s="155"/>
      <c r="CF79" s="155"/>
      <c r="CG79" s="155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</row>
    <row r="80" spans="1:97" s="52" customFormat="1" ht="15">
      <c r="A80" s="105">
        <f t="shared" si="17"/>
        <v>69</v>
      </c>
      <c r="B80" s="112"/>
      <c r="C80" s="237"/>
      <c r="D80" s="237" t="s">
        <v>175</v>
      </c>
      <c r="E80" s="237"/>
      <c r="F80" s="235">
        <v>1</v>
      </c>
      <c r="G80" s="109">
        <v>95</v>
      </c>
      <c r="H80" s="109">
        <v>155</v>
      </c>
      <c r="I80" s="109">
        <v>19</v>
      </c>
      <c r="J80" s="109"/>
      <c r="K80" s="110">
        <v>40909</v>
      </c>
      <c r="L80" s="61">
        <f t="shared" si="24"/>
        <v>40909</v>
      </c>
      <c r="M80" s="238">
        <f t="shared" si="25"/>
        <v>40910.4</v>
      </c>
      <c r="N80" s="382">
        <f t="shared" si="19"/>
        <v>40909</v>
      </c>
      <c r="O80" s="383">
        <f t="shared" si="20"/>
        <v>39360.200000000004</v>
      </c>
      <c r="P80" s="383">
        <f t="shared" si="21"/>
      </c>
      <c r="Q80" s="383">
        <f t="shared" si="22"/>
      </c>
      <c r="R80" s="383">
        <f t="shared" si="23"/>
        <v>39356</v>
      </c>
      <c r="S80" s="145"/>
      <c r="T80" s="142"/>
      <c r="U80" s="142"/>
      <c r="V80" s="142"/>
      <c r="W80" s="142"/>
      <c r="X80" s="143"/>
      <c r="Y80" s="144"/>
      <c r="Z80" s="236"/>
      <c r="AA80" s="236"/>
      <c r="AB80" s="236"/>
      <c r="AC80" s="236"/>
      <c r="AD80" s="236"/>
      <c r="AE80" s="236"/>
      <c r="AF80" s="236"/>
      <c r="AG80" s="236"/>
      <c r="AH80" s="412">
        <f>1*I80*8</f>
        <v>152</v>
      </c>
      <c r="AI80" s="144">
        <f>1*F80*8</f>
        <v>8</v>
      </c>
      <c r="AJ80" s="236">
        <f>6*F80*8</f>
        <v>48</v>
      </c>
      <c r="AK80" s="144"/>
      <c r="AL80" s="144"/>
      <c r="AM80" s="144"/>
      <c r="AN80" s="144"/>
      <c r="AO80" s="144"/>
      <c r="AP80"/>
      <c r="AQ80" s="144"/>
      <c r="AR80" s="144"/>
      <c r="AS80" s="172"/>
      <c r="AT80" s="173"/>
      <c r="AU80" s="173">
        <v>0.2</v>
      </c>
      <c r="AV80" s="54"/>
      <c r="AW80" s="208" t="s">
        <v>225</v>
      </c>
      <c r="AX80" s="155"/>
      <c r="AY80" s="155"/>
      <c r="AZ80" s="155"/>
      <c r="BA80" s="155"/>
      <c r="BB80" s="155"/>
      <c r="BC80" s="155"/>
      <c r="BD80" s="155"/>
      <c r="BE80" s="155"/>
      <c r="BF80" s="155"/>
      <c r="BG80" s="155"/>
      <c r="BH80" s="155"/>
      <c r="BI80" s="155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5"/>
      <c r="BW80" s="155"/>
      <c r="BX80" s="155"/>
      <c r="BY80" s="155"/>
      <c r="BZ80" s="155"/>
      <c r="CA80" s="155"/>
      <c r="CB80" s="155"/>
      <c r="CC80" s="155"/>
      <c r="CD80" s="155"/>
      <c r="CE80" s="155"/>
      <c r="CF80" s="155"/>
      <c r="CG80" s="155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</row>
    <row r="81" spans="1:97" s="52" customFormat="1" ht="15">
      <c r="A81" s="105">
        <f t="shared" si="17"/>
        <v>70</v>
      </c>
      <c r="B81" s="112"/>
      <c r="D81" s="237" t="s">
        <v>176</v>
      </c>
      <c r="E81" s="237"/>
      <c r="F81" s="235">
        <v>1</v>
      </c>
      <c r="G81" s="109">
        <v>88</v>
      </c>
      <c r="H81" s="109"/>
      <c r="I81" s="109"/>
      <c r="J81" s="109"/>
      <c r="K81" s="110"/>
      <c r="L81" s="61">
        <f t="shared" si="24"/>
        <v>39361.600000000006</v>
      </c>
      <c r="M81" s="238">
        <f t="shared" si="25"/>
        <v>39363.00000000001</v>
      </c>
      <c r="N81" s="382">
        <f t="shared" si="19"/>
        <v>39356</v>
      </c>
      <c r="O81" s="383">
        <f t="shared" si="20"/>
        <v>39361.600000000006</v>
      </c>
      <c r="P81" s="383">
        <f t="shared" si="21"/>
        <v>39356</v>
      </c>
      <c r="Q81" s="383">
        <f t="shared" si="22"/>
        <v>39356</v>
      </c>
      <c r="R81" s="383">
        <f t="shared" si="23"/>
        <v>39356</v>
      </c>
      <c r="S81" s="145"/>
      <c r="T81" s="142"/>
      <c r="U81" s="142"/>
      <c r="V81" s="142"/>
      <c r="W81" s="142"/>
      <c r="X81" s="143"/>
      <c r="Y81" s="144"/>
      <c r="Z81" s="236"/>
      <c r="AA81" s="236"/>
      <c r="AB81" s="236"/>
      <c r="AC81" s="236"/>
      <c r="AD81" s="236"/>
      <c r="AE81" s="236"/>
      <c r="AF81" s="236"/>
      <c r="AG81" s="236"/>
      <c r="AH81" s="412">
        <f>1*F81*8</f>
        <v>8</v>
      </c>
      <c r="AI81" s="144">
        <f>1*F81*8</f>
        <v>8</v>
      </c>
      <c r="AJ81" s="236">
        <f>6*F81*8</f>
        <v>48</v>
      </c>
      <c r="AK81" s="144"/>
      <c r="AL81" s="144"/>
      <c r="AM81" s="144"/>
      <c r="AN81" s="144"/>
      <c r="AO81" s="144"/>
      <c r="AP81"/>
      <c r="AQ81" s="144"/>
      <c r="AR81" s="144"/>
      <c r="AS81" s="172"/>
      <c r="AT81" s="173"/>
      <c r="AU81" s="173">
        <v>0.2</v>
      </c>
      <c r="AV81" s="54"/>
      <c r="AW81" s="208" t="s">
        <v>225</v>
      </c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5"/>
      <c r="BW81" s="155"/>
      <c r="BX81" s="155"/>
      <c r="BY81" s="155"/>
      <c r="BZ81" s="155"/>
      <c r="CA81" s="155"/>
      <c r="CB81" s="155"/>
      <c r="CC81" s="155"/>
      <c r="CD81" s="155"/>
      <c r="CE81" s="155"/>
      <c r="CF81" s="155"/>
      <c r="CG81" s="155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</row>
    <row r="82" spans="1:97" s="52" customFormat="1" ht="15">
      <c r="A82" s="105">
        <f t="shared" si="17"/>
        <v>71</v>
      </c>
      <c r="B82" s="112"/>
      <c r="D82" s="237" t="s">
        <v>177</v>
      </c>
      <c r="E82" s="237"/>
      <c r="F82" s="235">
        <v>1</v>
      </c>
      <c r="G82" s="109">
        <v>89</v>
      </c>
      <c r="H82" s="109"/>
      <c r="I82" s="109"/>
      <c r="J82" s="109"/>
      <c r="K82" s="110"/>
      <c r="L82" s="61">
        <f t="shared" si="24"/>
        <v>39365.8</v>
      </c>
      <c r="M82" s="238">
        <f t="shared" si="25"/>
        <v>39367.200000000004</v>
      </c>
      <c r="N82" s="382">
        <f aca="true" t="shared" si="26" ref="N82:N147">IF(K82="",(DATEVALUE("10/1/2007")),K82)</f>
        <v>39356</v>
      </c>
      <c r="O82" s="383">
        <f t="shared" si="20"/>
        <v>39365.8</v>
      </c>
      <c r="P82" s="383">
        <f t="shared" si="21"/>
        <v>39356</v>
      </c>
      <c r="Q82" s="383">
        <f t="shared" si="22"/>
        <v>39356</v>
      </c>
      <c r="R82" s="383">
        <f t="shared" si="23"/>
        <v>39356</v>
      </c>
      <c r="S82" s="145"/>
      <c r="T82" s="142"/>
      <c r="U82" s="142"/>
      <c r="V82" s="142"/>
      <c r="W82" s="142"/>
      <c r="X82" s="143"/>
      <c r="Y82" s="144"/>
      <c r="Z82" s="236"/>
      <c r="AA82" s="236"/>
      <c r="AB82" s="236"/>
      <c r="AC82" s="236"/>
      <c r="AD82" s="236"/>
      <c r="AE82" s="236"/>
      <c r="AF82" s="236"/>
      <c r="AG82" s="236"/>
      <c r="AH82" s="412">
        <f>1*F82*8</f>
        <v>8</v>
      </c>
      <c r="AI82" s="144">
        <f>1*F82*8</f>
        <v>8</v>
      </c>
      <c r="AJ82" s="236">
        <f>6*F82*8</f>
        <v>48</v>
      </c>
      <c r="AK82" s="144"/>
      <c r="AL82" s="144"/>
      <c r="AM82" s="144"/>
      <c r="AN82" s="144"/>
      <c r="AO82" s="144"/>
      <c r="AP82"/>
      <c r="AQ82" s="144"/>
      <c r="AR82" s="144"/>
      <c r="AS82" s="172"/>
      <c r="AT82" s="173"/>
      <c r="AU82" s="173">
        <v>0.2</v>
      </c>
      <c r="AV82" s="54"/>
      <c r="AW82" s="208" t="s">
        <v>225</v>
      </c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  <c r="BI82" s="155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5"/>
      <c r="BW82" s="155"/>
      <c r="BX82" s="155"/>
      <c r="BY82" s="155"/>
      <c r="BZ82" s="155"/>
      <c r="CA82" s="155"/>
      <c r="CB82" s="155"/>
      <c r="CC82" s="155"/>
      <c r="CD82" s="155"/>
      <c r="CE82" s="155"/>
      <c r="CF82" s="155"/>
      <c r="CG82" s="155"/>
      <c r="CH82" s="158"/>
      <c r="CI82" s="158"/>
      <c r="CJ82" s="158"/>
      <c r="CK82" s="158"/>
      <c r="CL82" s="158"/>
      <c r="CM82" s="158"/>
      <c r="CN82" s="158"/>
      <c r="CO82" s="158"/>
      <c r="CP82" s="158"/>
      <c r="CQ82" s="158"/>
      <c r="CR82" s="158"/>
      <c r="CS82" s="158"/>
    </row>
    <row r="83" spans="1:97" s="52" customFormat="1" ht="15">
      <c r="A83" s="105">
        <f t="shared" si="17"/>
        <v>72</v>
      </c>
      <c r="B83" s="112"/>
      <c r="D83" s="237" t="s">
        <v>178</v>
      </c>
      <c r="E83" s="237"/>
      <c r="F83" s="235">
        <v>10</v>
      </c>
      <c r="G83" s="109">
        <v>90</v>
      </c>
      <c r="H83" s="109"/>
      <c r="I83" s="109"/>
      <c r="J83" s="109"/>
      <c r="K83" s="110"/>
      <c r="L83" s="61">
        <f t="shared" si="24"/>
        <v>39356</v>
      </c>
      <c r="M83" s="238">
        <f t="shared" si="25"/>
        <v>39370</v>
      </c>
      <c r="N83" s="382">
        <f t="shared" si="26"/>
        <v>39356</v>
      </c>
      <c r="O83" s="383">
        <f t="shared" si="20"/>
      </c>
      <c r="P83" s="383">
        <f t="shared" si="21"/>
        <v>39356</v>
      </c>
      <c r="Q83" s="383">
        <f t="shared" si="22"/>
        <v>39356</v>
      </c>
      <c r="R83" s="383">
        <f t="shared" si="23"/>
        <v>39356</v>
      </c>
      <c r="S83" s="145"/>
      <c r="T83" s="142"/>
      <c r="U83" s="142"/>
      <c r="V83" s="142"/>
      <c r="W83" s="142"/>
      <c r="X83" s="143"/>
      <c r="Y83" s="144"/>
      <c r="Z83" s="236"/>
      <c r="AA83" s="236"/>
      <c r="AB83" s="236"/>
      <c r="AC83" s="236"/>
      <c r="AD83" s="236"/>
      <c r="AE83" s="236"/>
      <c r="AF83" s="236"/>
      <c r="AG83" s="236"/>
      <c r="AH83" s="412">
        <f>1*F83*8</f>
        <v>80</v>
      </c>
      <c r="AI83" s="144">
        <f>1*F83*8</f>
        <v>80</v>
      </c>
      <c r="AJ83" s="236">
        <f>6*F83*8</f>
        <v>480</v>
      </c>
      <c r="AK83" s="144"/>
      <c r="AL83" s="144"/>
      <c r="AM83" s="144"/>
      <c r="AN83" s="144"/>
      <c r="AO83" s="144"/>
      <c r="AP83"/>
      <c r="AQ83" s="144"/>
      <c r="AR83" s="144"/>
      <c r="AS83" s="172"/>
      <c r="AT83" s="173"/>
      <c r="AU83" s="173">
        <v>0.2</v>
      </c>
      <c r="AV83" s="54"/>
      <c r="AW83" s="208" t="s">
        <v>225</v>
      </c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5"/>
      <c r="BW83" s="155"/>
      <c r="BX83" s="155"/>
      <c r="BY83" s="155"/>
      <c r="BZ83" s="155"/>
      <c r="CA83" s="155"/>
      <c r="CB83" s="155"/>
      <c r="CC83" s="155"/>
      <c r="CD83" s="155"/>
      <c r="CE83" s="155"/>
      <c r="CF83" s="155"/>
      <c r="CG83" s="155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</row>
    <row r="84" spans="1:97" s="52" customFormat="1" ht="15">
      <c r="A84" s="105">
        <f t="shared" si="17"/>
        <v>73</v>
      </c>
      <c r="B84" s="112"/>
      <c r="C84" s="237"/>
      <c r="D84" s="237" t="s">
        <v>163</v>
      </c>
      <c r="E84" s="237"/>
      <c r="F84" s="235">
        <v>10</v>
      </c>
      <c r="G84" s="109">
        <v>91</v>
      </c>
      <c r="H84" s="109"/>
      <c r="I84" s="109"/>
      <c r="J84" s="109"/>
      <c r="K84" s="110"/>
      <c r="L84" s="61">
        <f t="shared" si="24"/>
        <v>39356</v>
      </c>
      <c r="M84" s="238">
        <f t="shared" si="25"/>
        <v>39370</v>
      </c>
      <c r="N84" s="382">
        <f t="shared" si="26"/>
        <v>39356</v>
      </c>
      <c r="O84" s="383">
        <f t="shared" si="20"/>
      </c>
      <c r="P84" s="383">
        <f t="shared" si="21"/>
        <v>39356</v>
      </c>
      <c r="Q84" s="383">
        <f t="shared" si="22"/>
        <v>39356</v>
      </c>
      <c r="R84" s="383">
        <f t="shared" si="23"/>
        <v>39356</v>
      </c>
      <c r="S84" s="145"/>
      <c r="T84" s="142"/>
      <c r="U84" s="142"/>
      <c r="V84" s="142"/>
      <c r="W84" s="142"/>
      <c r="X84" s="143"/>
      <c r="Y84" s="144"/>
      <c r="Z84" s="236"/>
      <c r="AA84" s="236"/>
      <c r="AB84" s="236"/>
      <c r="AC84" s="236"/>
      <c r="AD84" s="236"/>
      <c r="AE84" s="236"/>
      <c r="AF84" s="236"/>
      <c r="AG84" s="236"/>
      <c r="AH84" s="412">
        <f>1*F84*8</f>
        <v>80</v>
      </c>
      <c r="AI84" s="144">
        <f>1*F84*8</f>
        <v>80</v>
      </c>
      <c r="AJ84" s="236">
        <f>2*F84*8</f>
        <v>160</v>
      </c>
      <c r="AK84" s="144"/>
      <c r="AL84" s="144"/>
      <c r="AM84" s="144"/>
      <c r="AN84" s="144"/>
      <c r="AO84" s="144"/>
      <c r="AP84"/>
      <c r="AQ84" s="144"/>
      <c r="AR84" s="144"/>
      <c r="AS84" s="172"/>
      <c r="AT84" s="173"/>
      <c r="AU84" s="173">
        <v>0.2</v>
      </c>
      <c r="AV84" s="54"/>
      <c r="AW84" s="208" t="s">
        <v>225</v>
      </c>
      <c r="AX84" s="155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  <c r="BI84" s="155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5"/>
      <c r="BW84" s="155"/>
      <c r="BX84" s="155"/>
      <c r="BY84" s="155"/>
      <c r="BZ84" s="155"/>
      <c r="CA84" s="155"/>
      <c r="CB84" s="155"/>
      <c r="CC84" s="155"/>
      <c r="CD84" s="155"/>
      <c r="CE84" s="155"/>
      <c r="CF84" s="155"/>
      <c r="CG84" s="155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</row>
    <row r="85" spans="1:97" s="52" customFormat="1" ht="15">
      <c r="A85" s="105"/>
      <c r="B85" s="112"/>
      <c r="C85" s="237"/>
      <c r="D85" s="426" t="s">
        <v>226</v>
      </c>
      <c r="E85" s="237"/>
      <c r="F85" s="235"/>
      <c r="G85" s="109"/>
      <c r="H85" s="109"/>
      <c r="I85" s="109"/>
      <c r="J85" s="109"/>
      <c r="K85" s="110"/>
      <c r="L85" s="61"/>
      <c r="M85" s="238"/>
      <c r="N85" s="382"/>
      <c r="O85" s="383"/>
      <c r="P85" s="383"/>
      <c r="Q85" s="383"/>
      <c r="R85" s="383"/>
      <c r="S85" s="145"/>
      <c r="T85" s="427">
        <v>10</v>
      </c>
      <c r="U85" s="142"/>
      <c r="V85" s="142"/>
      <c r="W85" s="142"/>
      <c r="X85" s="143"/>
      <c r="Y85" s="144"/>
      <c r="Z85" s="236"/>
      <c r="AA85" s="236"/>
      <c r="AB85" s="236"/>
      <c r="AC85" s="236"/>
      <c r="AD85" s="236"/>
      <c r="AE85" s="236"/>
      <c r="AF85" s="236"/>
      <c r="AG85" s="236"/>
      <c r="AH85" s="412"/>
      <c r="AI85" s="144"/>
      <c r="AJ85" s="236"/>
      <c r="AK85" s="144"/>
      <c r="AL85" s="144"/>
      <c r="AM85" s="144"/>
      <c r="AN85" s="144"/>
      <c r="AO85" s="144"/>
      <c r="AP85"/>
      <c r="AQ85" s="144"/>
      <c r="AR85" s="144"/>
      <c r="AS85" s="172"/>
      <c r="AT85" s="173"/>
      <c r="AU85" s="173"/>
      <c r="AV85" s="54"/>
      <c r="AW85" s="208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5"/>
      <c r="BW85" s="155"/>
      <c r="BX85" s="155"/>
      <c r="BY85" s="155"/>
      <c r="BZ85" s="155"/>
      <c r="CA85" s="155"/>
      <c r="CB85" s="155"/>
      <c r="CC85" s="155"/>
      <c r="CD85" s="155"/>
      <c r="CE85" s="155"/>
      <c r="CF85" s="155"/>
      <c r="CG85" s="155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</row>
    <row r="86" spans="1:97" s="52" customFormat="1" ht="15">
      <c r="A86" s="105">
        <f>A84+1</f>
        <v>74</v>
      </c>
      <c r="B86" s="112"/>
      <c r="C86" s="234"/>
      <c r="E86" s="237"/>
      <c r="F86" s="235"/>
      <c r="G86" s="109"/>
      <c r="H86" s="109"/>
      <c r="I86" s="109"/>
      <c r="J86" s="109"/>
      <c r="K86" s="110"/>
      <c r="L86" s="61">
        <f t="shared" si="24"/>
      </c>
      <c r="M86" s="238">
        <f t="shared" si="25"/>
      </c>
      <c r="N86" s="382">
        <f t="shared" si="26"/>
        <v>39356</v>
      </c>
      <c r="O86" s="383">
        <f aca="true" t="shared" si="27" ref="O86:O119">IF(G86="",(DATEVALUE("10/1/2007")),VLOOKUP(G86,$A$10:$M$142,13))</f>
        <v>39356</v>
      </c>
      <c r="P86" s="383">
        <f aca="true" t="shared" si="28" ref="P86:P119">IF(H86="",(DATEVALUE("10/1/2007")),VLOOKUP(H86,$A$10:$M$142,13))</f>
        <v>39356</v>
      </c>
      <c r="Q86" s="383">
        <f aca="true" t="shared" si="29" ref="Q86:Q119">IF(I86="",(DATEVALUE("10/1/2007")),VLOOKUP(I86,$A$10:$M$142,13))</f>
        <v>39356</v>
      </c>
      <c r="R86" s="383">
        <f aca="true" t="shared" si="30" ref="R86:R119">IF(J86="",(DATEVALUE("10/1/2007")),VLOOKUP(J86,$A$10:$M$142,13))</f>
        <v>39356</v>
      </c>
      <c r="S86" s="145"/>
      <c r="T86" s="142"/>
      <c r="U86" s="142"/>
      <c r="V86" s="142"/>
      <c r="W86" s="142"/>
      <c r="X86" s="143"/>
      <c r="Y86" s="144"/>
      <c r="Z86" s="236"/>
      <c r="AA86" s="236"/>
      <c r="AB86" s="236"/>
      <c r="AC86" s="236"/>
      <c r="AD86" s="236"/>
      <c r="AE86" s="236"/>
      <c r="AF86" s="236"/>
      <c r="AG86" s="236"/>
      <c r="AH86" s="412"/>
      <c r="AI86" s="144"/>
      <c r="AJ86" s="236"/>
      <c r="AK86" s="144"/>
      <c r="AL86" s="144"/>
      <c r="AM86" s="144"/>
      <c r="AN86" s="144"/>
      <c r="AO86" s="144"/>
      <c r="AP86"/>
      <c r="AQ86" s="144"/>
      <c r="AR86" s="144"/>
      <c r="AS86" s="172"/>
      <c r="AT86" s="173"/>
      <c r="AU86" s="173"/>
      <c r="AV86" s="54"/>
      <c r="AW86" s="208"/>
      <c r="AX86" s="155"/>
      <c r="AY86" s="155"/>
      <c r="AZ86" s="155"/>
      <c r="BA86" s="155"/>
      <c r="BB86" s="155"/>
      <c r="BC86" s="155"/>
      <c r="BD86" s="155"/>
      <c r="BE86" s="155"/>
      <c r="BF86" s="155"/>
      <c r="BG86" s="155"/>
      <c r="BH86" s="155"/>
      <c r="BI86" s="155"/>
      <c r="BJ86" s="158"/>
      <c r="BK86" s="158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5"/>
      <c r="BW86" s="155"/>
      <c r="BX86" s="155"/>
      <c r="BY86" s="155"/>
      <c r="BZ86" s="155"/>
      <c r="CA86" s="155"/>
      <c r="CB86" s="155"/>
      <c r="CC86" s="155"/>
      <c r="CD86" s="155"/>
      <c r="CE86" s="155"/>
      <c r="CF86" s="155"/>
      <c r="CG86" s="155"/>
      <c r="CH86" s="158"/>
      <c r="CI86" s="158"/>
      <c r="CJ86" s="158"/>
      <c r="CK86" s="158"/>
      <c r="CL86" s="158"/>
      <c r="CM86" s="158"/>
      <c r="CN86" s="158"/>
      <c r="CO86" s="158"/>
      <c r="CP86" s="158"/>
      <c r="CQ86" s="158"/>
      <c r="CR86" s="158"/>
      <c r="CS86" s="158"/>
    </row>
    <row r="87" spans="1:97" s="52" customFormat="1" ht="15">
      <c r="A87" s="105">
        <f t="shared" si="17"/>
        <v>75</v>
      </c>
      <c r="B87" s="112"/>
      <c r="C87" s="52" t="s">
        <v>179</v>
      </c>
      <c r="D87" s="237"/>
      <c r="E87" s="237"/>
      <c r="F87" s="235"/>
      <c r="G87" s="109"/>
      <c r="H87" s="109"/>
      <c r="I87" s="109"/>
      <c r="J87" s="109"/>
      <c r="K87" s="110"/>
      <c r="L87" s="61">
        <f t="shared" si="24"/>
      </c>
      <c r="M87" s="238">
        <f t="shared" si="25"/>
      </c>
      <c r="N87" s="382">
        <f t="shared" si="26"/>
        <v>39356</v>
      </c>
      <c r="O87" s="383">
        <f t="shared" si="27"/>
        <v>39356</v>
      </c>
      <c r="P87" s="383">
        <f t="shared" si="28"/>
        <v>39356</v>
      </c>
      <c r="Q87" s="383">
        <f t="shared" si="29"/>
        <v>39356</v>
      </c>
      <c r="R87" s="383">
        <f t="shared" si="30"/>
        <v>39356</v>
      </c>
      <c r="S87" s="145"/>
      <c r="T87" s="142">
        <v>1</v>
      </c>
      <c r="U87" s="142"/>
      <c r="V87" s="142"/>
      <c r="W87" s="142"/>
      <c r="X87" s="143"/>
      <c r="Y87" s="144"/>
      <c r="Z87" s="236"/>
      <c r="AA87" s="236"/>
      <c r="AB87" s="236"/>
      <c r="AC87" s="236"/>
      <c r="AD87" s="236"/>
      <c r="AE87" s="236"/>
      <c r="AF87" s="236"/>
      <c r="AG87" s="236"/>
      <c r="AH87" s="412"/>
      <c r="AI87" s="144"/>
      <c r="AJ87" s="236"/>
      <c r="AK87" s="144"/>
      <c r="AL87" s="144"/>
      <c r="AM87" s="144"/>
      <c r="AN87" s="144"/>
      <c r="AO87" s="144"/>
      <c r="AP87"/>
      <c r="AQ87" s="144"/>
      <c r="AR87" s="144"/>
      <c r="AS87" s="172"/>
      <c r="AT87" s="173"/>
      <c r="AU87" s="173"/>
      <c r="AV87" s="54"/>
      <c r="AW87" s="208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8"/>
      <c r="BK87" s="158"/>
      <c r="BL87" s="158"/>
      <c r="BM87" s="158"/>
      <c r="BN87" s="158"/>
      <c r="BO87" s="158"/>
      <c r="BP87" s="158"/>
      <c r="BQ87" s="158"/>
      <c r="BR87" s="158"/>
      <c r="BS87" s="158"/>
      <c r="BT87" s="158"/>
      <c r="BU87" s="158"/>
      <c r="BV87" s="155"/>
      <c r="BW87" s="155"/>
      <c r="BX87" s="155"/>
      <c r="BY87" s="155"/>
      <c r="BZ87" s="155"/>
      <c r="CA87" s="155"/>
      <c r="CB87" s="155"/>
      <c r="CC87" s="155"/>
      <c r="CD87" s="155"/>
      <c r="CE87" s="155"/>
      <c r="CF87" s="155"/>
      <c r="CG87" s="155"/>
      <c r="CH87" s="158"/>
      <c r="CI87" s="158"/>
      <c r="CJ87" s="158"/>
      <c r="CK87" s="158"/>
      <c r="CL87" s="158"/>
      <c r="CM87" s="158"/>
      <c r="CN87" s="158"/>
      <c r="CO87" s="158"/>
      <c r="CP87" s="158"/>
      <c r="CQ87" s="158"/>
      <c r="CR87" s="158"/>
      <c r="CS87" s="158"/>
    </row>
    <row r="88" spans="1:97" s="52" customFormat="1" ht="15">
      <c r="A88" s="105">
        <f t="shared" si="17"/>
        <v>76</v>
      </c>
      <c r="B88" s="112"/>
      <c r="C88" s="237"/>
      <c r="D88" s="237" t="s">
        <v>180</v>
      </c>
      <c r="E88" s="237"/>
      <c r="F88" s="235">
        <v>1</v>
      </c>
      <c r="G88" s="109"/>
      <c r="H88" s="109"/>
      <c r="I88" s="109"/>
      <c r="J88" s="109"/>
      <c r="K88" s="110">
        <v>40179</v>
      </c>
      <c r="L88" s="61">
        <f t="shared" si="24"/>
        <v>40179</v>
      </c>
      <c r="M88" s="238">
        <f t="shared" si="25"/>
        <v>40180.4</v>
      </c>
      <c r="N88" s="382">
        <f t="shared" si="26"/>
        <v>40179</v>
      </c>
      <c r="O88" s="383">
        <f t="shared" si="27"/>
        <v>39356</v>
      </c>
      <c r="P88" s="383">
        <f t="shared" si="28"/>
        <v>39356</v>
      </c>
      <c r="Q88" s="383">
        <f t="shared" si="29"/>
        <v>39356</v>
      </c>
      <c r="R88" s="383">
        <f t="shared" si="30"/>
        <v>39356</v>
      </c>
      <c r="S88" s="145"/>
      <c r="T88" s="142"/>
      <c r="U88" s="142"/>
      <c r="V88" s="142"/>
      <c r="W88" s="142"/>
      <c r="X88" s="143"/>
      <c r="Y88" s="144"/>
      <c r="Z88" s="236"/>
      <c r="AA88" s="236"/>
      <c r="AB88" s="236"/>
      <c r="AC88" s="236"/>
      <c r="AD88" s="236"/>
      <c r="AE88" s="236"/>
      <c r="AF88" s="236"/>
      <c r="AG88" s="236"/>
      <c r="AH88" s="412"/>
      <c r="AI88" s="144">
        <f>1*F88*8</f>
        <v>8</v>
      </c>
      <c r="AJ88" s="236">
        <f>3*F88*8</f>
        <v>24</v>
      </c>
      <c r="AK88" s="144"/>
      <c r="AL88" s="144"/>
      <c r="AM88" s="144"/>
      <c r="AN88" s="144"/>
      <c r="AO88" s="144"/>
      <c r="AP88"/>
      <c r="AQ88" s="144"/>
      <c r="AR88" s="144"/>
      <c r="AS88" s="172"/>
      <c r="AT88" s="173"/>
      <c r="AU88" s="173">
        <v>0.1</v>
      </c>
      <c r="AV88" s="54"/>
      <c r="AW88" s="208" t="s">
        <v>225</v>
      </c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5"/>
      <c r="BJ88" s="158"/>
      <c r="BK88" s="158"/>
      <c r="BL88" s="158"/>
      <c r="BM88" s="158"/>
      <c r="BN88" s="158"/>
      <c r="BO88" s="158"/>
      <c r="BP88" s="158"/>
      <c r="BQ88" s="158"/>
      <c r="BR88" s="158"/>
      <c r="BS88" s="158"/>
      <c r="BT88" s="158"/>
      <c r="BU88" s="158"/>
      <c r="BV88" s="155"/>
      <c r="BW88" s="155"/>
      <c r="BX88" s="155"/>
      <c r="BY88" s="155"/>
      <c r="BZ88" s="155"/>
      <c r="CA88" s="155"/>
      <c r="CB88" s="155"/>
      <c r="CC88" s="155"/>
      <c r="CD88" s="155"/>
      <c r="CE88" s="155"/>
      <c r="CF88" s="155"/>
      <c r="CG88" s="155"/>
      <c r="CH88" s="158"/>
      <c r="CI88" s="158"/>
      <c r="CJ88" s="158"/>
      <c r="CK88" s="158"/>
      <c r="CL88" s="158"/>
      <c r="CM88" s="158"/>
      <c r="CN88" s="158"/>
      <c r="CO88" s="158"/>
      <c r="CP88" s="158"/>
      <c r="CQ88" s="158"/>
      <c r="CR88" s="158"/>
      <c r="CS88" s="158"/>
    </row>
    <row r="89" spans="1:97" s="52" customFormat="1" ht="15">
      <c r="A89" s="105">
        <f t="shared" si="17"/>
        <v>77</v>
      </c>
      <c r="B89" s="112"/>
      <c r="D89" s="237" t="s">
        <v>181</v>
      </c>
      <c r="E89" s="237"/>
      <c r="F89" s="235">
        <v>1</v>
      </c>
      <c r="G89" s="109">
        <v>95</v>
      </c>
      <c r="H89" s="109"/>
      <c r="I89" s="109"/>
      <c r="J89" s="109"/>
      <c r="K89" s="110"/>
      <c r="L89" s="61">
        <f t="shared" si="24"/>
        <v>39360.200000000004</v>
      </c>
      <c r="M89" s="238">
        <f t="shared" si="25"/>
        <v>39361.600000000006</v>
      </c>
      <c r="N89" s="382">
        <f t="shared" si="26"/>
        <v>39356</v>
      </c>
      <c r="O89" s="383">
        <f t="shared" si="27"/>
        <v>39360.200000000004</v>
      </c>
      <c r="P89" s="383">
        <f t="shared" si="28"/>
        <v>39356</v>
      </c>
      <c r="Q89" s="383">
        <f t="shared" si="29"/>
        <v>39356</v>
      </c>
      <c r="R89" s="383">
        <f t="shared" si="30"/>
        <v>39356</v>
      </c>
      <c r="S89" s="145"/>
      <c r="T89" s="142"/>
      <c r="U89" s="142"/>
      <c r="V89" s="142"/>
      <c r="W89" s="142"/>
      <c r="X89" s="143"/>
      <c r="Y89" s="144"/>
      <c r="Z89" s="236"/>
      <c r="AA89" s="236"/>
      <c r="AB89" s="236"/>
      <c r="AC89" s="236"/>
      <c r="AD89" s="236"/>
      <c r="AE89" s="236"/>
      <c r="AF89" s="236"/>
      <c r="AG89" s="236"/>
      <c r="AH89" s="412"/>
      <c r="AI89" s="144">
        <f>1*F89*8</f>
        <v>8</v>
      </c>
      <c r="AJ89" s="236">
        <f>2*F89*8</f>
        <v>16</v>
      </c>
      <c r="AK89" s="144"/>
      <c r="AL89" s="144"/>
      <c r="AM89" s="144"/>
      <c r="AN89" s="144"/>
      <c r="AO89" s="144"/>
      <c r="AP89"/>
      <c r="AQ89" s="144"/>
      <c r="AR89" s="144"/>
      <c r="AS89" s="172"/>
      <c r="AT89" s="173"/>
      <c r="AU89" s="173">
        <v>0.1</v>
      </c>
      <c r="AV89" s="54"/>
      <c r="AW89" s="208" t="s">
        <v>225</v>
      </c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  <c r="BV89" s="155"/>
      <c r="BW89" s="155"/>
      <c r="BX89" s="155"/>
      <c r="BY89" s="155"/>
      <c r="BZ89" s="155"/>
      <c r="CA89" s="155"/>
      <c r="CB89" s="155"/>
      <c r="CC89" s="155"/>
      <c r="CD89" s="155"/>
      <c r="CE89" s="155"/>
      <c r="CF89" s="155"/>
      <c r="CG89" s="155"/>
      <c r="CH89" s="158"/>
      <c r="CI89" s="158"/>
      <c r="CJ89" s="158"/>
      <c r="CK89" s="158"/>
      <c r="CL89" s="158"/>
      <c r="CM89" s="158"/>
      <c r="CN89" s="158"/>
      <c r="CO89" s="158"/>
      <c r="CP89" s="158"/>
      <c r="CQ89" s="158"/>
      <c r="CR89" s="158"/>
      <c r="CS89" s="158"/>
    </row>
    <row r="90" spans="1:97" s="52" customFormat="1" ht="15">
      <c r="A90" s="105">
        <f t="shared" si="17"/>
        <v>78</v>
      </c>
      <c r="B90" s="112"/>
      <c r="D90" s="237" t="s">
        <v>182</v>
      </c>
      <c r="E90" s="237"/>
      <c r="F90" s="235">
        <v>1</v>
      </c>
      <c r="G90" s="109">
        <v>96</v>
      </c>
      <c r="H90" s="109"/>
      <c r="I90" s="109"/>
      <c r="J90" s="109"/>
      <c r="K90" s="110"/>
      <c r="L90" s="61">
        <f t="shared" si="24"/>
        <v>39360.200000000004</v>
      </c>
      <c r="M90" s="238">
        <f t="shared" si="25"/>
        <v>39361.600000000006</v>
      </c>
      <c r="N90" s="382">
        <f t="shared" si="26"/>
        <v>39356</v>
      </c>
      <c r="O90" s="383">
        <f t="shared" si="27"/>
        <v>39360.200000000004</v>
      </c>
      <c r="P90" s="383">
        <f t="shared" si="28"/>
        <v>39356</v>
      </c>
      <c r="Q90" s="383">
        <f t="shared" si="29"/>
        <v>39356</v>
      </c>
      <c r="R90" s="383">
        <f t="shared" si="30"/>
        <v>39356</v>
      </c>
      <c r="S90" s="145"/>
      <c r="T90" s="142"/>
      <c r="U90" s="142"/>
      <c r="V90" s="142"/>
      <c r="W90" s="142"/>
      <c r="X90" s="143"/>
      <c r="Y90" s="144"/>
      <c r="Z90" s="236"/>
      <c r="AA90" s="236"/>
      <c r="AB90" s="236"/>
      <c r="AC90" s="236"/>
      <c r="AD90" s="236"/>
      <c r="AE90" s="236"/>
      <c r="AF90" s="236"/>
      <c r="AG90" s="236"/>
      <c r="AH90" s="412"/>
      <c r="AI90" s="144">
        <f>1*F90*8</f>
        <v>8</v>
      </c>
      <c r="AJ90" s="236">
        <f>4*F90*8</f>
        <v>32</v>
      </c>
      <c r="AK90" s="144"/>
      <c r="AL90" s="144"/>
      <c r="AM90" s="144"/>
      <c r="AN90" s="144"/>
      <c r="AO90" s="144"/>
      <c r="AP90"/>
      <c r="AQ90" s="144"/>
      <c r="AR90" s="144"/>
      <c r="AS90" s="172"/>
      <c r="AT90" s="173"/>
      <c r="AU90" s="173">
        <v>0.1</v>
      </c>
      <c r="AV90" s="54"/>
      <c r="AW90" s="208" t="s">
        <v>225</v>
      </c>
      <c r="AX90" s="155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5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5"/>
      <c r="BW90" s="155"/>
      <c r="BX90" s="155"/>
      <c r="BY90" s="155"/>
      <c r="BZ90" s="155"/>
      <c r="CA90" s="155"/>
      <c r="CB90" s="155"/>
      <c r="CC90" s="155"/>
      <c r="CD90" s="155"/>
      <c r="CE90" s="155"/>
      <c r="CF90" s="155"/>
      <c r="CG90" s="155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</row>
    <row r="91" spans="1:97" s="52" customFormat="1" ht="15">
      <c r="A91" s="105">
        <f t="shared" si="17"/>
        <v>79</v>
      </c>
      <c r="B91" s="112"/>
      <c r="D91" s="237" t="s">
        <v>183</v>
      </c>
      <c r="E91" s="237"/>
      <c r="F91" s="235">
        <v>1</v>
      </c>
      <c r="G91" s="109">
        <v>97</v>
      </c>
      <c r="H91" s="109"/>
      <c r="I91" s="109"/>
      <c r="J91" s="109"/>
      <c r="K91" s="110"/>
      <c r="L91" s="61">
        <f t="shared" si="24"/>
        <v>39361.600000000006</v>
      </c>
      <c r="M91" s="238">
        <f t="shared" si="25"/>
        <v>39363.00000000001</v>
      </c>
      <c r="N91" s="382">
        <f t="shared" si="26"/>
        <v>39356</v>
      </c>
      <c r="O91" s="383">
        <f t="shared" si="27"/>
        <v>39361.600000000006</v>
      </c>
      <c r="P91" s="383">
        <f t="shared" si="28"/>
        <v>39356</v>
      </c>
      <c r="Q91" s="383">
        <f t="shared" si="29"/>
        <v>39356</v>
      </c>
      <c r="R91" s="383">
        <f t="shared" si="30"/>
        <v>39356</v>
      </c>
      <c r="S91" s="145"/>
      <c r="T91" s="142"/>
      <c r="U91" s="142"/>
      <c r="V91" s="142"/>
      <c r="W91" s="142"/>
      <c r="X91" s="143"/>
      <c r="Y91" s="144"/>
      <c r="Z91" s="236"/>
      <c r="AA91" s="236"/>
      <c r="AB91" s="236"/>
      <c r="AC91" s="236"/>
      <c r="AD91" s="236"/>
      <c r="AE91" s="236"/>
      <c r="AF91" s="236"/>
      <c r="AG91" s="236"/>
      <c r="AH91" s="412"/>
      <c r="AI91" s="144">
        <f>1*F91*8</f>
        <v>8</v>
      </c>
      <c r="AJ91" s="236">
        <f>4*F91*8</f>
        <v>32</v>
      </c>
      <c r="AK91" s="144"/>
      <c r="AL91" s="144"/>
      <c r="AM91" s="144"/>
      <c r="AN91" s="144"/>
      <c r="AO91" s="144"/>
      <c r="AP91"/>
      <c r="AQ91" s="144"/>
      <c r="AR91" s="144"/>
      <c r="AS91" s="172"/>
      <c r="AT91" s="173"/>
      <c r="AU91" s="173">
        <v>0.1</v>
      </c>
      <c r="AV91" s="54"/>
      <c r="AW91" s="208" t="s">
        <v>225</v>
      </c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8"/>
      <c r="BK91" s="158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5"/>
      <c r="BW91" s="155"/>
      <c r="BX91" s="155"/>
      <c r="BY91" s="155"/>
      <c r="BZ91" s="155"/>
      <c r="CA91" s="155"/>
      <c r="CB91" s="155"/>
      <c r="CC91" s="155"/>
      <c r="CD91" s="155"/>
      <c r="CE91" s="155"/>
      <c r="CF91" s="155"/>
      <c r="CG91" s="155"/>
      <c r="CH91" s="158"/>
      <c r="CI91" s="158"/>
      <c r="CJ91" s="158"/>
      <c r="CK91" s="158"/>
      <c r="CL91" s="158"/>
      <c r="CM91" s="158"/>
      <c r="CN91" s="158"/>
      <c r="CO91" s="158"/>
      <c r="CP91" s="158"/>
      <c r="CQ91" s="158"/>
      <c r="CR91" s="158"/>
      <c r="CS91" s="158"/>
    </row>
    <row r="92" spans="1:97" s="52" customFormat="1" ht="15">
      <c r="A92" s="105">
        <f t="shared" si="17"/>
        <v>80</v>
      </c>
      <c r="B92" s="112"/>
      <c r="C92" s="237"/>
      <c r="D92" s="237" t="s">
        <v>163</v>
      </c>
      <c r="E92" s="237"/>
      <c r="F92" s="235">
        <v>10</v>
      </c>
      <c r="G92" s="109">
        <v>98</v>
      </c>
      <c r="H92" s="109"/>
      <c r="I92" s="109"/>
      <c r="J92" s="109"/>
      <c r="K92" s="110"/>
      <c r="L92" s="61">
        <f t="shared" si="24"/>
        <v>39361.600000000006</v>
      </c>
      <c r="M92" s="238">
        <f t="shared" si="25"/>
        <v>39375.600000000006</v>
      </c>
      <c r="N92" s="382">
        <f t="shared" si="26"/>
        <v>39356</v>
      </c>
      <c r="O92" s="383">
        <f t="shared" si="27"/>
        <v>39361.600000000006</v>
      </c>
      <c r="P92" s="383">
        <f t="shared" si="28"/>
        <v>39356</v>
      </c>
      <c r="Q92" s="383">
        <f t="shared" si="29"/>
        <v>39356</v>
      </c>
      <c r="R92" s="383">
        <f t="shared" si="30"/>
        <v>39356</v>
      </c>
      <c r="S92" s="145"/>
      <c r="T92" s="142"/>
      <c r="U92" s="142"/>
      <c r="V92" s="142"/>
      <c r="W92" s="142"/>
      <c r="X92" s="143"/>
      <c r="Y92" s="144"/>
      <c r="Z92" s="236"/>
      <c r="AA92" s="236"/>
      <c r="AB92" s="236"/>
      <c r="AC92" s="236"/>
      <c r="AD92" s="236"/>
      <c r="AE92" s="236"/>
      <c r="AF92" s="236"/>
      <c r="AG92" s="236"/>
      <c r="AH92" s="412">
        <f>2*F92*8</f>
        <v>160</v>
      </c>
      <c r="AI92" s="144">
        <f>1*F92*8</f>
        <v>80</v>
      </c>
      <c r="AJ92" s="236">
        <f>4*F92*8</f>
        <v>320</v>
      </c>
      <c r="AK92" s="144"/>
      <c r="AL92" s="144"/>
      <c r="AM92" s="144"/>
      <c r="AN92" s="144"/>
      <c r="AO92" s="144"/>
      <c r="AP92"/>
      <c r="AQ92" s="144"/>
      <c r="AR92" s="144"/>
      <c r="AS92" s="172"/>
      <c r="AT92" s="173"/>
      <c r="AU92" s="173">
        <v>0.1</v>
      </c>
      <c r="AV92" s="54"/>
      <c r="AW92" s="208" t="s">
        <v>225</v>
      </c>
      <c r="AX92" s="155"/>
      <c r="AY92" s="155"/>
      <c r="AZ92" s="155"/>
      <c r="BA92" s="155"/>
      <c r="BB92" s="155"/>
      <c r="BC92" s="155"/>
      <c r="BD92" s="155"/>
      <c r="BE92" s="155"/>
      <c r="BF92" s="155"/>
      <c r="BG92" s="155"/>
      <c r="BH92" s="155"/>
      <c r="BI92" s="155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5"/>
      <c r="BW92" s="155"/>
      <c r="BX92" s="155"/>
      <c r="BY92" s="155"/>
      <c r="BZ92" s="155"/>
      <c r="CA92" s="155"/>
      <c r="CB92" s="155"/>
      <c r="CC92" s="155"/>
      <c r="CD92" s="155"/>
      <c r="CE92" s="155"/>
      <c r="CF92" s="155"/>
      <c r="CG92" s="155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</row>
    <row r="93" spans="1:97" s="52" customFormat="1" ht="15">
      <c r="A93" s="105">
        <f t="shared" si="17"/>
        <v>81</v>
      </c>
      <c r="B93" s="112"/>
      <c r="D93" s="426" t="s">
        <v>226</v>
      </c>
      <c r="E93" s="237"/>
      <c r="F93" s="235"/>
      <c r="G93" s="109"/>
      <c r="H93" s="109"/>
      <c r="I93" s="109"/>
      <c r="J93" s="109"/>
      <c r="K93" s="110"/>
      <c r="L93" s="61">
        <f t="shared" si="24"/>
      </c>
      <c r="M93" s="238">
        <f t="shared" si="25"/>
      </c>
      <c r="N93" s="382">
        <f t="shared" si="26"/>
        <v>39356</v>
      </c>
      <c r="O93" s="383">
        <f t="shared" si="27"/>
        <v>39356</v>
      </c>
      <c r="P93" s="383">
        <f t="shared" si="28"/>
        <v>39356</v>
      </c>
      <c r="Q93" s="383">
        <f t="shared" si="29"/>
        <v>39356</v>
      </c>
      <c r="R93" s="383">
        <f t="shared" si="30"/>
        <v>39356</v>
      </c>
      <c r="S93" s="145"/>
      <c r="T93" s="427">
        <v>4</v>
      </c>
      <c r="U93" s="142"/>
      <c r="V93" s="142"/>
      <c r="W93" s="142"/>
      <c r="X93" s="143"/>
      <c r="Y93" s="144"/>
      <c r="Z93" s="236"/>
      <c r="AA93" s="236"/>
      <c r="AB93" s="236"/>
      <c r="AC93" s="236"/>
      <c r="AD93" s="236"/>
      <c r="AE93" s="236"/>
      <c r="AF93" s="236"/>
      <c r="AG93" s="236"/>
      <c r="AH93" s="412"/>
      <c r="AI93" s="144"/>
      <c r="AJ93" s="236"/>
      <c r="AK93" s="144"/>
      <c r="AL93" s="144"/>
      <c r="AM93" s="144"/>
      <c r="AN93" s="144"/>
      <c r="AO93" s="144"/>
      <c r="AP93"/>
      <c r="AQ93" s="144"/>
      <c r="AR93" s="144"/>
      <c r="AS93" s="172"/>
      <c r="AT93" s="173"/>
      <c r="AU93" s="173"/>
      <c r="AV93" s="54"/>
      <c r="AW93" s="208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5"/>
      <c r="BW93" s="155"/>
      <c r="BX93" s="155"/>
      <c r="BY93" s="155"/>
      <c r="BZ93" s="155"/>
      <c r="CA93" s="155"/>
      <c r="CB93" s="155"/>
      <c r="CC93" s="155"/>
      <c r="CD93" s="155"/>
      <c r="CE93" s="155"/>
      <c r="CF93" s="155"/>
      <c r="CG93" s="155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</row>
    <row r="94" spans="1:97" s="52" customFormat="1" ht="15">
      <c r="A94" s="105">
        <f t="shared" si="17"/>
        <v>82</v>
      </c>
      <c r="B94" s="106"/>
      <c r="C94" s="237"/>
      <c r="D94" s="237"/>
      <c r="E94" s="237"/>
      <c r="F94" s="235"/>
      <c r="G94" s="109"/>
      <c r="H94" s="109"/>
      <c r="I94" s="109"/>
      <c r="J94" s="109"/>
      <c r="K94" s="110"/>
      <c r="L94" s="61">
        <f t="shared" si="24"/>
      </c>
      <c r="M94" s="238">
        <f t="shared" si="25"/>
      </c>
      <c r="N94" s="382">
        <f>IF(K94="",(DATEVALUE("10/1/2007")),K94)</f>
        <v>39356</v>
      </c>
      <c r="O94" s="383">
        <f t="shared" si="27"/>
        <v>39356</v>
      </c>
      <c r="P94" s="383">
        <f t="shared" si="28"/>
        <v>39356</v>
      </c>
      <c r="Q94" s="383">
        <f t="shared" si="29"/>
        <v>39356</v>
      </c>
      <c r="R94" s="383">
        <f t="shared" si="30"/>
        <v>39356</v>
      </c>
      <c r="S94" s="145"/>
      <c r="T94" s="142"/>
      <c r="U94" s="142"/>
      <c r="V94" s="142"/>
      <c r="W94" s="142"/>
      <c r="X94" s="143"/>
      <c r="Y94" s="144"/>
      <c r="Z94" s="236"/>
      <c r="AA94" s="236"/>
      <c r="AB94" s="236"/>
      <c r="AC94" s="236"/>
      <c r="AD94" s="236"/>
      <c r="AE94" s="236"/>
      <c r="AF94" s="236"/>
      <c r="AG94" s="236"/>
      <c r="AH94" s="412"/>
      <c r="AI94" s="144"/>
      <c r="AJ94" s="236"/>
      <c r="AK94" s="144"/>
      <c r="AL94" s="144"/>
      <c r="AM94" s="144"/>
      <c r="AN94" s="144"/>
      <c r="AO94" s="144"/>
      <c r="AP94"/>
      <c r="AQ94" s="144"/>
      <c r="AR94" s="144"/>
      <c r="AS94" s="172"/>
      <c r="AT94" s="173"/>
      <c r="AU94" s="173"/>
      <c r="AV94" s="54"/>
      <c r="AW94" s="208"/>
      <c r="AX94" s="155"/>
      <c r="AY94" s="155"/>
      <c r="AZ94" s="155"/>
      <c r="BA94" s="155"/>
      <c r="BB94" s="155"/>
      <c r="BC94" s="155"/>
      <c r="BD94" s="155"/>
      <c r="BE94" s="155"/>
      <c r="BF94" s="155"/>
      <c r="BG94" s="155"/>
      <c r="BH94" s="155"/>
      <c r="BI94" s="155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5"/>
      <c r="BW94" s="155"/>
      <c r="BX94" s="155"/>
      <c r="BY94" s="155"/>
      <c r="BZ94" s="155"/>
      <c r="CA94" s="155"/>
      <c r="CB94" s="155"/>
      <c r="CC94" s="155"/>
      <c r="CD94" s="155"/>
      <c r="CE94" s="155"/>
      <c r="CF94" s="155"/>
      <c r="CG94" s="155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</row>
    <row r="95" spans="1:97" s="52" customFormat="1" ht="15">
      <c r="A95" s="105">
        <f t="shared" si="17"/>
        <v>83</v>
      </c>
      <c r="B95" s="112"/>
      <c r="C95" s="52" t="s">
        <v>184</v>
      </c>
      <c r="D95" s="237"/>
      <c r="E95" s="237"/>
      <c r="F95" s="235"/>
      <c r="G95" s="109"/>
      <c r="H95" s="109"/>
      <c r="I95" s="109"/>
      <c r="J95" s="109"/>
      <c r="K95" s="110"/>
      <c r="L95" s="61">
        <f t="shared" si="24"/>
      </c>
      <c r="M95" s="238">
        <f t="shared" si="25"/>
      </c>
      <c r="N95" s="382">
        <f>IF(K95="",(DATEVALUE("10/1/2007")),K95)</f>
        <v>39356</v>
      </c>
      <c r="O95" s="383">
        <f t="shared" si="27"/>
        <v>39356</v>
      </c>
      <c r="P95" s="383">
        <f t="shared" si="28"/>
        <v>39356</v>
      </c>
      <c r="Q95" s="383">
        <f t="shared" si="29"/>
        <v>39356</v>
      </c>
      <c r="R95" s="383">
        <f t="shared" si="30"/>
        <v>39356</v>
      </c>
      <c r="S95" s="145"/>
      <c r="T95" s="142">
        <v>5</v>
      </c>
      <c r="U95" s="142"/>
      <c r="V95" s="142"/>
      <c r="W95" s="142"/>
      <c r="X95" s="143"/>
      <c r="Y95" s="144"/>
      <c r="Z95" s="236"/>
      <c r="AA95" s="236"/>
      <c r="AB95" s="236"/>
      <c r="AC95" s="236"/>
      <c r="AD95" s="236"/>
      <c r="AE95" s="236"/>
      <c r="AF95" s="236"/>
      <c r="AG95" s="236"/>
      <c r="AH95" s="412"/>
      <c r="AI95" s="144"/>
      <c r="AJ95" s="236"/>
      <c r="AK95" s="144"/>
      <c r="AL95" s="144"/>
      <c r="AM95" s="144"/>
      <c r="AN95" s="144"/>
      <c r="AO95" s="144"/>
      <c r="AP95"/>
      <c r="AQ95" s="144"/>
      <c r="AR95" s="144"/>
      <c r="AS95" s="172"/>
      <c r="AT95" s="173"/>
      <c r="AU95" s="173"/>
      <c r="AV95" s="54"/>
      <c r="AW95" s="208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8"/>
      <c r="BK95" s="158"/>
      <c r="BL95" s="158"/>
      <c r="BM95" s="158"/>
      <c r="BN95" s="158"/>
      <c r="BO95" s="158"/>
      <c r="BP95" s="158"/>
      <c r="BQ95" s="158"/>
      <c r="BR95" s="158"/>
      <c r="BS95" s="158"/>
      <c r="BT95" s="158"/>
      <c r="BU95" s="158"/>
      <c r="BV95" s="155"/>
      <c r="BW95" s="155"/>
      <c r="BX95" s="155"/>
      <c r="BY95" s="155"/>
      <c r="BZ95" s="155"/>
      <c r="CA95" s="155"/>
      <c r="CB95" s="155"/>
      <c r="CC95" s="155"/>
      <c r="CD95" s="155"/>
      <c r="CE95" s="155"/>
      <c r="CF95" s="155"/>
      <c r="CG95" s="155"/>
      <c r="CH95" s="158"/>
      <c r="CI95" s="158"/>
      <c r="CJ95" s="158"/>
      <c r="CK95" s="158"/>
      <c r="CL95" s="158"/>
      <c r="CM95" s="158"/>
      <c r="CN95" s="158"/>
      <c r="CO95" s="158"/>
      <c r="CP95" s="158"/>
      <c r="CQ95" s="158"/>
      <c r="CR95" s="158"/>
      <c r="CS95" s="158"/>
    </row>
    <row r="96" spans="1:97" s="52" customFormat="1" ht="15">
      <c r="A96" s="105">
        <f t="shared" si="17"/>
        <v>84</v>
      </c>
      <c r="B96" s="241"/>
      <c r="C96" s="237"/>
      <c r="D96" s="237" t="s">
        <v>185</v>
      </c>
      <c r="E96" s="237"/>
      <c r="F96" s="235">
        <v>3</v>
      </c>
      <c r="G96" s="109">
        <v>99</v>
      </c>
      <c r="H96" s="109"/>
      <c r="I96" s="109"/>
      <c r="J96" s="109"/>
      <c r="K96" s="110"/>
      <c r="L96" s="61">
        <f t="shared" si="24"/>
        <v>39356</v>
      </c>
      <c r="M96" s="238">
        <f t="shared" si="25"/>
        <v>39360.2</v>
      </c>
      <c r="N96" s="382">
        <f>IF(K96="",(DATEVALUE("10/1/2007")),K96)</f>
        <v>39356</v>
      </c>
      <c r="O96" s="383">
        <f t="shared" si="27"/>
      </c>
      <c r="P96" s="383">
        <f t="shared" si="28"/>
        <v>39356</v>
      </c>
      <c r="Q96" s="383">
        <f t="shared" si="29"/>
        <v>39356</v>
      </c>
      <c r="R96" s="383">
        <f t="shared" si="30"/>
        <v>39356</v>
      </c>
      <c r="S96" s="113"/>
      <c r="T96" s="142"/>
      <c r="U96" s="142"/>
      <c r="V96" s="142"/>
      <c r="W96" s="142"/>
      <c r="X96" s="143"/>
      <c r="Y96" s="144"/>
      <c r="Z96" s="236"/>
      <c r="AA96" s="236"/>
      <c r="AB96" s="236"/>
      <c r="AC96" s="236"/>
      <c r="AD96" s="236"/>
      <c r="AE96" s="236"/>
      <c r="AF96" s="236"/>
      <c r="AG96" s="236"/>
      <c r="AH96" s="412">
        <f>1*F96*8</f>
        <v>24</v>
      </c>
      <c r="AI96" s="144">
        <f aca="true" t="shared" si="31" ref="AI96:AI101">1*F96*8</f>
        <v>24</v>
      </c>
      <c r="AJ96" s="236">
        <f>5*F96*8</f>
        <v>120</v>
      </c>
      <c r="AK96" s="144"/>
      <c r="AL96" s="144"/>
      <c r="AM96" s="144"/>
      <c r="AN96" s="144"/>
      <c r="AO96" s="144"/>
      <c r="AP96"/>
      <c r="AQ96" s="144"/>
      <c r="AR96" s="144"/>
      <c r="AS96" s="172"/>
      <c r="AT96" s="173"/>
      <c r="AU96" s="173">
        <v>0.2</v>
      </c>
      <c r="AV96" s="242"/>
      <c r="AW96" s="208" t="s">
        <v>225</v>
      </c>
      <c r="AX96" s="155"/>
      <c r="AY96" s="155"/>
      <c r="AZ96" s="155"/>
      <c r="BA96" s="155"/>
      <c r="BB96" s="155"/>
      <c r="BC96" s="155"/>
      <c r="BD96" s="155"/>
      <c r="BE96" s="155"/>
      <c r="BF96" s="155"/>
      <c r="BG96" s="155"/>
      <c r="BH96" s="155"/>
      <c r="BI96" s="155"/>
      <c r="BJ96" s="158"/>
      <c r="BK96" s="158"/>
      <c r="BL96" s="158"/>
      <c r="BM96" s="158"/>
      <c r="BN96" s="158"/>
      <c r="BO96" s="158"/>
      <c r="BP96" s="158"/>
      <c r="BQ96" s="158"/>
      <c r="BR96" s="158"/>
      <c r="BS96" s="158"/>
      <c r="BT96" s="158"/>
      <c r="BU96" s="158"/>
      <c r="BV96" s="155"/>
      <c r="BW96" s="155"/>
      <c r="BX96" s="155"/>
      <c r="BY96" s="155"/>
      <c r="BZ96" s="155"/>
      <c r="CA96" s="155"/>
      <c r="CB96" s="155"/>
      <c r="CC96" s="155"/>
      <c r="CD96" s="155"/>
      <c r="CE96" s="155"/>
      <c r="CF96" s="155"/>
      <c r="CG96" s="155"/>
      <c r="CH96" s="158"/>
      <c r="CI96" s="158"/>
      <c r="CJ96" s="158"/>
      <c r="CK96" s="158"/>
      <c r="CL96" s="158"/>
      <c r="CM96" s="158"/>
      <c r="CN96" s="158"/>
      <c r="CO96" s="158"/>
      <c r="CP96" s="158"/>
      <c r="CQ96" s="158"/>
      <c r="CR96" s="158"/>
      <c r="CS96" s="158"/>
    </row>
    <row r="97" spans="1:97" s="52" customFormat="1" ht="15">
      <c r="A97" s="105">
        <f t="shared" si="17"/>
        <v>85</v>
      </c>
      <c r="B97" s="241"/>
      <c r="C97" s="237"/>
      <c r="D97" s="237" t="s">
        <v>175</v>
      </c>
      <c r="E97" s="237"/>
      <c r="F97" s="235">
        <v>1</v>
      </c>
      <c r="G97" s="109">
        <v>103</v>
      </c>
      <c r="H97" s="109"/>
      <c r="I97" s="109"/>
      <c r="J97" s="109"/>
      <c r="K97" s="110"/>
      <c r="L97" s="61">
        <f t="shared" si="24"/>
        <v>39364.4</v>
      </c>
      <c r="M97" s="238">
        <f t="shared" si="25"/>
        <v>39365.8</v>
      </c>
      <c r="N97" s="382">
        <f>IF(K97="",(DATEVALUE("10/1/2007")),K97)</f>
        <v>39356</v>
      </c>
      <c r="O97" s="383">
        <f t="shared" si="27"/>
        <v>39364.4</v>
      </c>
      <c r="P97" s="383">
        <f t="shared" si="28"/>
        <v>39356</v>
      </c>
      <c r="Q97" s="383">
        <f t="shared" si="29"/>
        <v>39356</v>
      </c>
      <c r="R97" s="383">
        <f t="shared" si="30"/>
        <v>39356</v>
      </c>
      <c r="S97" s="113"/>
      <c r="T97" s="142"/>
      <c r="U97" s="142"/>
      <c r="V97" s="142"/>
      <c r="W97" s="142"/>
      <c r="X97" s="143"/>
      <c r="Y97" s="144"/>
      <c r="Z97" s="236"/>
      <c r="AA97" s="236"/>
      <c r="AB97" s="236"/>
      <c r="AC97" s="236"/>
      <c r="AD97" s="236"/>
      <c r="AE97" s="236"/>
      <c r="AF97" s="236"/>
      <c r="AG97" s="236"/>
      <c r="AH97" s="412">
        <f>1*F97*8</f>
        <v>8</v>
      </c>
      <c r="AI97" s="144">
        <f t="shared" si="31"/>
        <v>8</v>
      </c>
      <c r="AJ97" s="236">
        <f>6*F97*8</f>
        <v>48</v>
      </c>
      <c r="AK97" s="144"/>
      <c r="AL97" s="144"/>
      <c r="AM97" s="144"/>
      <c r="AN97" s="144"/>
      <c r="AO97" s="144"/>
      <c r="AP97"/>
      <c r="AQ97" s="144"/>
      <c r="AR97" s="144"/>
      <c r="AS97" s="172"/>
      <c r="AT97" s="173"/>
      <c r="AU97" s="173">
        <v>0.2</v>
      </c>
      <c r="AV97" s="242"/>
      <c r="AW97" s="208" t="s">
        <v>225</v>
      </c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8"/>
      <c r="BK97" s="158"/>
      <c r="BL97" s="158"/>
      <c r="BM97" s="158"/>
      <c r="BN97" s="158"/>
      <c r="BO97" s="158"/>
      <c r="BP97" s="158"/>
      <c r="BQ97" s="158"/>
      <c r="BR97" s="158"/>
      <c r="BS97" s="158"/>
      <c r="BT97" s="158"/>
      <c r="BU97" s="158"/>
      <c r="BV97" s="155"/>
      <c r="BW97" s="155"/>
      <c r="BX97" s="155"/>
      <c r="BY97" s="155"/>
      <c r="BZ97" s="155"/>
      <c r="CA97" s="155"/>
      <c r="CB97" s="155"/>
      <c r="CC97" s="155"/>
      <c r="CD97" s="155"/>
      <c r="CE97" s="155"/>
      <c r="CF97" s="155"/>
      <c r="CG97" s="155"/>
      <c r="CH97" s="158"/>
      <c r="CI97" s="158"/>
      <c r="CJ97" s="158"/>
      <c r="CK97" s="158"/>
      <c r="CL97" s="158"/>
      <c r="CM97" s="158"/>
      <c r="CN97" s="158"/>
      <c r="CO97" s="158"/>
      <c r="CP97" s="158"/>
      <c r="CQ97" s="158"/>
      <c r="CR97" s="158"/>
      <c r="CS97" s="158"/>
    </row>
    <row r="98" spans="1:97" s="52" customFormat="1" ht="15">
      <c r="A98" s="105">
        <f t="shared" si="17"/>
        <v>86</v>
      </c>
      <c r="B98" s="241"/>
      <c r="D98" s="237" t="s">
        <v>176</v>
      </c>
      <c r="E98" s="237"/>
      <c r="F98" s="235">
        <v>1</v>
      </c>
      <c r="G98" s="109">
        <v>104</v>
      </c>
      <c r="H98" s="109"/>
      <c r="I98" s="109"/>
      <c r="J98" s="109"/>
      <c r="K98" s="110"/>
      <c r="L98" s="61">
        <f t="shared" si="24"/>
        <v>39361.600000000006</v>
      </c>
      <c r="M98" s="238">
        <f t="shared" si="25"/>
        <v>39363.00000000001</v>
      </c>
      <c r="N98" s="382">
        <f t="shared" si="26"/>
        <v>39356</v>
      </c>
      <c r="O98" s="383">
        <f t="shared" si="27"/>
        <v>39361.600000000006</v>
      </c>
      <c r="P98" s="383">
        <f t="shared" si="28"/>
        <v>39356</v>
      </c>
      <c r="Q98" s="383">
        <f t="shared" si="29"/>
        <v>39356</v>
      </c>
      <c r="R98" s="383">
        <f t="shared" si="30"/>
        <v>39356</v>
      </c>
      <c r="S98" s="113"/>
      <c r="T98" s="142"/>
      <c r="U98" s="142"/>
      <c r="V98" s="142"/>
      <c r="W98" s="142"/>
      <c r="X98" s="143"/>
      <c r="Y98" s="144"/>
      <c r="Z98" s="236"/>
      <c r="AA98" s="236"/>
      <c r="AB98" s="236"/>
      <c r="AC98" s="236"/>
      <c r="AD98" s="236"/>
      <c r="AE98" s="236"/>
      <c r="AF98" s="236"/>
      <c r="AG98" s="236"/>
      <c r="AH98" s="412">
        <f>1*F98*8</f>
        <v>8</v>
      </c>
      <c r="AI98" s="144">
        <f t="shared" si="31"/>
        <v>8</v>
      </c>
      <c r="AJ98" s="236">
        <f>6*F98*8</f>
        <v>48</v>
      </c>
      <c r="AK98" s="144"/>
      <c r="AL98" s="144"/>
      <c r="AM98" s="144"/>
      <c r="AN98" s="144"/>
      <c r="AO98" s="144"/>
      <c r="AP98"/>
      <c r="AQ98" s="144"/>
      <c r="AR98" s="144"/>
      <c r="AS98" s="172"/>
      <c r="AT98" s="173"/>
      <c r="AU98" s="173">
        <v>0.2</v>
      </c>
      <c r="AV98" s="242"/>
      <c r="AW98" s="208" t="s">
        <v>225</v>
      </c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5"/>
      <c r="BJ98" s="158"/>
      <c r="BK98" s="158"/>
      <c r="BL98" s="158"/>
      <c r="BM98" s="158"/>
      <c r="BN98" s="158"/>
      <c r="BO98" s="158"/>
      <c r="BP98" s="158"/>
      <c r="BQ98" s="158"/>
      <c r="BR98" s="158"/>
      <c r="BS98" s="158"/>
      <c r="BT98" s="158"/>
      <c r="BU98" s="158"/>
      <c r="BV98" s="155"/>
      <c r="BW98" s="155"/>
      <c r="BX98" s="155"/>
      <c r="BY98" s="155"/>
      <c r="BZ98" s="155"/>
      <c r="CA98" s="155"/>
      <c r="CB98" s="155"/>
      <c r="CC98" s="155"/>
      <c r="CD98" s="155"/>
      <c r="CE98" s="155"/>
      <c r="CF98" s="155"/>
      <c r="CG98" s="155"/>
      <c r="CH98" s="158"/>
      <c r="CI98" s="158"/>
      <c r="CJ98" s="158"/>
      <c r="CK98" s="158"/>
      <c r="CL98" s="158"/>
      <c r="CM98" s="158"/>
      <c r="CN98" s="158"/>
      <c r="CO98" s="158"/>
      <c r="CP98" s="158"/>
      <c r="CQ98" s="158"/>
      <c r="CR98" s="158"/>
      <c r="CS98" s="158"/>
    </row>
    <row r="99" spans="1:97" s="52" customFormat="1" ht="15">
      <c r="A99" s="105">
        <f t="shared" si="17"/>
        <v>87</v>
      </c>
      <c r="B99" s="106"/>
      <c r="D99" s="237" t="s">
        <v>177</v>
      </c>
      <c r="E99" s="237"/>
      <c r="F99" s="235">
        <v>1</v>
      </c>
      <c r="G99" s="109">
        <v>105</v>
      </c>
      <c r="H99" s="109"/>
      <c r="I99" s="109"/>
      <c r="J99" s="109"/>
      <c r="K99" s="110"/>
      <c r="L99" s="61">
        <f t="shared" si="24"/>
        <v>39363</v>
      </c>
      <c r="M99" s="238">
        <f t="shared" si="25"/>
        <v>39364.4</v>
      </c>
      <c r="N99" s="382">
        <f t="shared" si="26"/>
        <v>39356</v>
      </c>
      <c r="O99" s="383">
        <f t="shared" si="27"/>
        <v>39363</v>
      </c>
      <c r="P99" s="383">
        <f t="shared" si="28"/>
        <v>39356</v>
      </c>
      <c r="Q99" s="383">
        <f t="shared" si="29"/>
        <v>39356</v>
      </c>
      <c r="R99" s="383">
        <f t="shared" si="30"/>
        <v>39356</v>
      </c>
      <c r="S99" s="113"/>
      <c r="T99" s="142"/>
      <c r="U99" s="142"/>
      <c r="V99" s="142"/>
      <c r="W99" s="142"/>
      <c r="X99" s="143"/>
      <c r="Y99" s="144"/>
      <c r="Z99" s="236"/>
      <c r="AA99" s="236"/>
      <c r="AB99" s="236"/>
      <c r="AC99" s="236"/>
      <c r="AD99" s="236"/>
      <c r="AE99" s="236"/>
      <c r="AF99" s="236"/>
      <c r="AG99" s="236"/>
      <c r="AH99" s="412">
        <f>1*F99*8</f>
        <v>8</v>
      </c>
      <c r="AI99" s="144">
        <f t="shared" si="31"/>
        <v>8</v>
      </c>
      <c r="AJ99" s="236">
        <f>6*F99*8</f>
        <v>48</v>
      </c>
      <c r="AK99" s="144"/>
      <c r="AL99" s="144"/>
      <c r="AM99" s="144"/>
      <c r="AN99" s="144"/>
      <c r="AO99" s="144"/>
      <c r="AP99"/>
      <c r="AQ99" s="144"/>
      <c r="AR99" s="144"/>
      <c r="AS99" s="172"/>
      <c r="AT99" s="173"/>
      <c r="AU99" s="173">
        <v>0.2</v>
      </c>
      <c r="AV99" s="242"/>
      <c r="AW99" s="208" t="s">
        <v>225</v>
      </c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  <c r="BI99" s="155"/>
      <c r="BJ99" s="158"/>
      <c r="BK99" s="158"/>
      <c r="BL99" s="158"/>
      <c r="BM99" s="158"/>
      <c r="BN99" s="158"/>
      <c r="BO99" s="158"/>
      <c r="BP99" s="158"/>
      <c r="BQ99" s="158"/>
      <c r="BR99" s="158"/>
      <c r="BS99" s="158"/>
      <c r="BT99" s="158"/>
      <c r="BU99" s="158"/>
      <c r="BV99" s="155"/>
      <c r="BW99" s="155"/>
      <c r="BX99" s="155"/>
      <c r="BY99" s="155"/>
      <c r="BZ99" s="155"/>
      <c r="CA99" s="155"/>
      <c r="CB99" s="155"/>
      <c r="CC99" s="155"/>
      <c r="CD99" s="155"/>
      <c r="CE99" s="155"/>
      <c r="CF99" s="155"/>
      <c r="CG99" s="155"/>
      <c r="CH99" s="158"/>
      <c r="CI99" s="158"/>
      <c r="CJ99" s="158"/>
      <c r="CK99" s="158"/>
      <c r="CL99" s="158"/>
      <c r="CM99" s="158"/>
      <c r="CN99" s="158"/>
      <c r="CO99" s="158"/>
      <c r="CP99" s="158"/>
      <c r="CQ99" s="158"/>
      <c r="CR99" s="158"/>
      <c r="CS99" s="158"/>
    </row>
    <row r="100" spans="1:97" s="52" customFormat="1" ht="15">
      <c r="A100" s="105">
        <f t="shared" si="17"/>
        <v>88</v>
      </c>
      <c r="B100" s="112"/>
      <c r="D100" s="237" t="s">
        <v>178</v>
      </c>
      <c r="E100" s="237"/>
      <c r="F100" s="235">
        <v>1</v>
      </c>
      <c r="G100" s="109">
        <v>106</v>
      </c>
      <c r="H100" s="109"/>
      <c r="I100" s="109"/>
      <c r="J100" s="109"/>
      <c r="K100" s="110"/>
      <c r="L100" s="61">
        <f t="shared" si="24"/>
        <v>39360.200000000004</v>
      </c>
      <c r="M100" s="238">
        <f t="shared" si="25"/>
        <v>39361.600000000006</v>
      </c>
      <c r="N100" s="382">
        <f t="shared" si="26"/>
        <v>39356</v>
      </c>
      <c r="O100" s="383">
        <f t="shared" si="27"/>
        <v>39360.200000000004</v>
      </c>
      <c r="P100" s="383">
        <f t="shared" si="28"/>
        <v>39356</v>
      </c>
      <c r="Q100" s="383">
        <f t="shared" si="29"/>
        <v>39356</v>
      </c>
      <c r="R100" s="383">
        <f t="shared" si="30"/>
        <v>39356</v>
      </c>
      <c r="S100" s="113"/>
      <c r="T100" s="142"/>
      <c r="U100" s="142"/>
      <c r="V100" s="142"/>
      <c r="W100" s="142"/>
      <c r="X100" s="143"/>
      <c r="Y100" s="144"/>
      <c r="Z100" s="236"/>
      <c r="AA100" s="236"/>
      <c r="AB100" s="236"/>
      <c r="AC100" s="236"/>
      <c r="AD100" s="236"/>
      <c r="AE100" s="236"/>
      <c r="AF100" s="236"/>
      <c r="AG100" s="236"/>
      <c r="AH100" s="412">
        <f>1*F100*8</f>
        <v>8</v>
      </c>
      <c r="AI100" s="144">
        <f t="shared" si="31"/>
        <v>8</v>
      </c>
      <c r="AJ100" s="236">
        <f>2*F100*8</f>
        <v>16</v>
      </c>
      <c r="AK100" s="144"/>
      <c r="AL100" s="144"/>
      <c r="AM100" s="144"/>
      <c r="AN100" s="144"/>
      <c r="AO100" s="144"/>
      <c r="AP100"/>
      <c r="AQ100" s="144"/>
      <c r="AR100" s="144"/>
      <c r="AS100" s="172"/>
      <c r="AT100" s="173"/>
      <c r="AU100" s="173">
        <v>0.2</v>
      </c>
      <c r="AV100" s="242"/>
      <c r="AW100" s="208" t="s">
        <v>225</v>
      </c>
      <c r="AX100" s="155"/>
      <c r="AY100" s="155"/>
      <c r="AZ100" s="155"/>
      <c r="BA100" s="155"/>
      <c r="BB100" s="155"/>
      <c r="BC100" s="155"/>
      <c r="BD100" s="155"/>
      <c r="BE100" s="155"/>
      <c r="BF100" s="155"/>
      <c r="BG100" s="155"/>
      <c r="BH100" s="155"/>
      <c r="BI100" s="155"/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5"/>
      <c r="BW100" s="155"/>
      <c r="BX100" s="155"/>
      <c r="BY100" s="155"/>
      <c r="BZ100" s="155"/>
      <c r="CA100" s="155"/>
      <c r="CB100" s="155"/>
      <c r="CC100" s="155"/>
      <c r="CD100" s="155"/>
      <c r="CE100" s="155"/>
      <c r="CF100" s="155"/>
      <c r="CG100" s="155"/>
      <c r="CH100" s="158"/>
      <c r="CI100" s="158"/>
      <c r="CJ100" s="158"/>
      <c r="CK100" s="158"/>
      <c r="CL100" s="158"/>
      <c r="CM100" s="158"/>
      <c r="CN100" s="158"/>
      <c r="CO100" s="158"/>
      <c r="CP100" s="158"/>
      <c r="CQ100" s="158"/>
      <c r="CR100" s="158"/>
      <c r="CS100" s="158"/>
    </row>
    <row r="101" spans="1:97" s="52" customFormat="1" ht="15">
      <c r="A101" s="105">
        <f t="shared" si="17"/>
        <v>89</v>
      </c>
      <c r="B101" s="241"/>
      <c r="C101" s="237"/>
      <c r="D101" s="237" t="s">
        <v>163</v>
      </c>
      <c r="E101" s="237"/>
      <c r="F101" s="235">
        <v>1</v>
      </c>
      <c r="G101" s="109">
        <v>107</v>
      </c>
      <c r="H101" s="109"/>
      <c r="I101" s="109"/>
      <c r="J101" s="109"/>
      <c r="K101" s="110"/>
      <c r="L101" s="61">
        <f t="shared" si="24"/>
        <v>39364.4</v>
      </c>
      <c r="M101" s="238">
        <f t="shared" si="25"/>
        <v>39365.8</v>
      </c>
      <c r="N101" s="382">
        <f t="shared" si="26"/>
        <v>39356</v>
      </c>
      <c r="O101" s="383">
        <f t="shared" si="27"/>
        <v>39364.4</v>
      </c>
      <c r="P101" s="383">
        <f t="shared" si="28"/>
        <v>39356</v>
      </c>
      <c r="Q101" s="383">
        <f t="shared" si="29"/>
        <v>39356</v>
      </c>
      <c r="R101" s="383">
        <f t="shared" si="30"/>
        <v>39356</v>
      </c>
      <c r="S101" s="113"/>
      <c r="T101" s="142"/>
      <c r="U101" s="142"/>
      <c r="V101" s="142"/>
      <c r="W101" s="142"/>
      <c r="X101" s="143"/>
      <c r="Y101" s="144"/>
      <c r="Z101" s="236"/>
      <c r="AA101" s="236"/>
      <c r="AB101" s="236"/>
      <c r="AC101" s="236"/>
      <c r="AD101" s="236"/>
      <c r="AE101" s="236"/>
      <c r="AF101" s="236"/>
      <c r="AG101" s="236"/>
      <c r="AH101" s="412">
        <f>2*F101*8</f>
        <v>16</v>
      </c>
      <c r="AI101" s="144">
        <f t="shared" si="31"/>
        <v>8</v>
      </c>
      <c r="AJ101" s="236">
        <f>6*F101*8</f>
        <v>48</v>
      </c>
      <c r="AK101" s="144"/>
      <c r="AL101" s="144"/>
      <c r="AM101" s="144"/>
      <c r="AN101" s="144"/>
      <c r="AO101" s="144"/>
      <c r="AP101"/>
      <c r="AQ101" s="144"/>
      <c r="AR101" s="144"/>
      <c r="AS101" s="172"/>
      <c r="AT101" s="173"/>
      <c r="AU101" s="173">
        <v>0.2</v>
      </c>
      <c r="AV101" s="243"/>
      <c r="AW101" s="208" t="s">
        <v>225</v>
      </c>
      <c r="AX101" s="155"/>
      <c r="AY101" s="155"/>
      <c r="AZ101" s="155"/>
      <c r="BA101" s="155"/>
      <c r="BB101" s="155"/>
      <c r="BC101" s="155"/>
      <c r="BD101" s="155"/>
      <c r="BE101" s="155"/>
      <c r="BF101" s="155"/>
      <c r="BG101" s="155"/>
      <c r="BH101" s="155"/>
      <c r="BI101" s="155"/>
      <c r="BJ101" s="158"/>
      <c r="BK101" s="158"/>
      <c r="BL101" s="158"/>
      <c r="BM101" s="158"/>
      <c r="BN101" s="158"/>
      <c r="BO101" s="158"/>
      <c r="BP101" s="158"/>
      <c r="BQ101" s="158"/>
      <c r="BR101" s="158"/>
      <c r="BS101" s="158"/>
      <c r="BT101" s="158"/>
      <c r="BU101" s="158"/>
      <c r="BV101" s="155"/>
      <c r="BW101" s="155"/>
      <c r="BX101" s="155"/>
      <c r="BY101" s="155"/>
      <c r="BZ101" s="155"/>
      <c r="CA101" s="155"/>
      <c r="CB101" s="155"/>
      <c r="CC101" s="155"/>
      <c r="CD101" s="155"/>
      <c r="CE101" s="155"/>
      <c r="CF101" s="155"/>
      <c r="CG101" s="155"/>
      <c r="CH101" s="158"/>
      <c r="CI101" s="158"/>
      <c r="CJ101" s="158"/>
      <c r="CK101" s="158"/>
      <c r="CL101" s="158"/>
      <c r="CM101" s="158"/>
      <c r="CN101" s="158"/>
      <c r="CO101" s="158"/>
      <c r="CP101" s="158"/>
      <c r="CQ101" s="158"/>
      <c r="CR101" s="158"/>
      <c r="CS101" s="158"/>
    </row>
    <row r="102" spans="1:97" s="52" customFormat="1" ht="15">
      <c r="A102" s="105">
        <f t="shared" si="17"/>
        <v>90</v>
      </c>
      <c r="B102" s="106"/>
      <c r="D102" s="426" t="s">
        <v>226</v>
      </c>
      <c r="E102" s="237"/>
      <c r="F102" s="235"/>
      <c r="G102" s="109"/>
      <c r="H102" s="109"/>
      <c r="I102" s="109"/>
      <c r="J102" s="109"/>
      <c r="K102" s="110"/>
      <c r="L102" s="61">
        <f t="shared" si="24"/>
      </c>
      <c r="M102" s="238">
        <f t="shared" si="25"/>
      </c>
      <c r="N102" s="382">
        <f t="shared" si="26"/>
        <v>39356</v>
      </c>
      <c r="O102" s="383">
        <f t="shared" si="27"/>
        <v>39356</v>
      </c>
      <c r="P102" s="383">
        <f t="shared" si="28"/>
        <v>39356</v>
      </c>
      <c r="Q102" s="383">
        <f t="shared" si="29"/>
        <v>39356</v>
      </c>
      <c r="R102" s="383">
        <f t="shared" si="30"/>
        <v>39356</v>
      </c>
      <c r="S102" s="113"/>
      <c r="T102" s="443">
        <v>4</v>
      </c>
      <c r="U102" s="142"/>
      <c r="V102" s="142"/>
      <c r="W102" s="142"/>
      <c r="X102" s="143"/>
      <c r="Y102" s="144"/>
      <c r="Z102" s="236"/>
      <c r="AA102" s="236"/>
      <c r="AB102" s="236"/>
      <c r="AC102" s="236"/>
      <c r="AD102" s="236"/>
      <c r="AE102" s="236"/>
      <c r="AF102" s="236"/>
      <c r="AG102" s="236"/>
      <c r="AH102" s="412"/>
      <c r="AI102" s="144"/>
      <c r="AJ102" s="236"/>
      <c r="AK102" s="144"/>
      <c r="AL102" s="144"/>
      <c r="AM102" s="144"/>
      <c r="AN102" s="144"/>
      <c r="AO102" s="144"/>
      <c r="AP102"/>
      <c r="AQ102" s="144"/>
      <c r="AR102" s="144"/>
      <c r="AS102" s="172"/>
      <c r="AT102" s="173"/>
      <c r="AU102" s="173"/>
      <c r="AV102" s="54"/>
      <c r="AW102" s="208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5"/>
      <c r="BJ102" s="158"/>
      <c r="BK102" s="158"/>
      <c r="BL102" s="158"/>
      <c r="BM102" s="158"/>
      <c r="BN102" s="158"/>
      <c r="BO102" s="158"/>
      <c r="BP102" s="158"/>
      <c r="BQ102" s="158"/>
      <c r="BR102" s="158"/>
      <c r="BS102" s="158"/>
      <c r="BT102" s="158"/>
      <c r="BU102" s="158"/>
      <c r="BV102" s="155"/>
      <c r="BW102" s="155"/>
      <c r="BX102" s="155"/>
      <c r="BY102" s="155"/>
      <c r="BZ102" s="155"/>
      <c r="CA102" s="155"/>
      <c r="CB102" s="155"/>
      <c r="CC102" s="155"/>
      <c r="CD102" s="155"/>
      <c r="CE102" s="155"/>
      <c r="CF102" s="155"/>
      <c r="CG102" s="155"/>
      <c r="CH102" s="158"/>
      <c r="CI102" s="158"/>
      <c r="CJ102" s="158"/>
      <c r="CK102" s="158"/>
      <c r="CL102" s="158"/>
      <c r="CM102" s="158"/>
      <c r="CN102" s="158"/>
      <c r="CO102" s="158"/>
      <c r="CP102" s="158"/>
      <c r="CQ102" s="158"/>
      <c r="CR102" s="158"/>
      <c r="CS102" s="158"/>
    </row>
    <row r="103" spans="1:97" s="52" customFormat="1" ht="15">
      <c r="A103" s="105">
        <f t="shared" si="17"/>
        <v>91</v>
      </c>
      <c r="B103" s="106"/>
      <c r="D103" s="237"/>
      <c r="E103" s="237"/>
      <c r="F103" s="235"/>
      <c r="G103" s="109"/>
      <c r="H103" s="109"/>
      <c r="I103" s="109"/>
      <c r="J103" s="109"/>
      <c r="K103" s="110"/>
      <c r="L103" s="61">
        <f t="shared" si="24"/>
      </c>
      <c r="M103" s="238">
        <f t="shared" si="25"/>
      </c>
      <c r="N103" s="382">
        <f t="shared" si="26"/>
        <v>39356</v>
      </c>
      <c r="O103" s="383">
        <f t="shared" si="27"/>
        <v>39356</v>
      </c>
      <c r="P103" s="383">
        <f t="shared" si="28"/>
        <v>39356</v>
      </c>
      <c r="Q103" s="383">
        <f t="shared" si="29"/>
        <v>39356</v>
      </c>
      <c r="R103" s="383">
        <f t="shared" si="30"/>
        <v>39356</v>
      </c>
      <c r="S103" s="113"/>
      <c r="T103" s="142"/>
      <c r="U103" s="142"/>
      <c r="V103" s="142"/>
      <c r="W103" s="142"/>
      <c r="X103" s="143"/>
      <c r="Y103" s="144"/>
      <c r="Z103" s="236"/>
      <c r="AA103" s="236"/>
      <c r="AB103" s="236"/>
      <c r="AC103" s="236"/>
      <c r="AD103" s="236"/>
      <c r="AE103" s="236"/>
      <c r="AF103" s="236"/>
      <c r="AG103" s="236"/>
      <c r="AH103" s="412"/>
      <c r="AI103" s="144"/>
      <c r="AJ103" s="236"/>
      <c r="AK103" s="144"/>
      <c r="AL103" s="144"/>
      <c r="AM103" s="144"/>
      <c r="AN103" s="144"/>
      <c r="AO103" s="144"/>
      <c r="AP103"/>
      <c r="AQ103" s="144"/>
      <c r="AR103" s="144"/>
      <c r="AS103" s="172"/>
      <c r="AT103" s="173"/>
      <c r="AU103" s="173"/>
      <c r="AV103" s="54"/>
      <c r="AW103" s="208"/>
      <c r="AX103" s="155"/>
      <c r="AY103" s="155"/>
      <c r="AZ103" s="155"/>
      <c r="BA103" s="155"/>
      <c r="BB103" s="155"/>
      <c r="BC103" s="155"/>
      <c r="BD103" s="155"/>
      <c r="BE103" s="155"/>
      <c r="BF103" s="155"/>
      <c r="BG103" s="155"/>
      <c r="BH103" s="155"/>
      <c r="BI103" s="155"/>
      <c r="BJ103" s="158"/>
      <c r="BK103" s="158"/>
      <c r="BL103" s="158"/>
      <c r="BM103" s="158"/>
      <c r="BN103" s="158"/>
      <c r="BO103" s="158"/>
      <c r="BP103" s="158"/>
      <c r="BQ103" s="158"/>
      <c r="BR103" s="158"/>
      <c r="BS103" s="158"/>
      <c r="BT103" s="158"/>
      <c r="BU103" s="158"/>
      <c r="BV103" s="155"/>
      <c r="BW103" s="155"/>
      <c r="BX103" s="155"/>
      <c r="BY103" s="155"/>
      <c r="BZ103" s="155"/>
      <c r="CA103" s="155"/>
      <c r="CB103" s="155"/>
      <c r="CC103" s="155"/>
      <c r="CD103" s="155"/>
      <c r="CE103" s="155"/>
      <c r="CF103" s="155"/>
      <c r="CG103" s="155"/>
      <c r="CH103" s="158"/>
      <c r="CI103" s="158"/>
      <c r="CJ103" s="158"/>
      <c r="CK103" s="158"/>
      <c r="CL103" s="158"/>
      <c r="CM103" s="158"/>
      <c r="CN103" s="158"/>
      <c r="CO103" s="158"/>
      <c r="CP103" s="158"/>
      <c r="CQ103" s="158"/>
      <c r="CR103" s="158"/>
      <c r="CS103" s="158"/>
    </row>
    <row r="104" spans="1:97" s="52" customFormat="1" ht="15" customHeight="1">
      <c r="A104" s="105">
        <f t="shared" si="17"/>
        <v>92</v>
      </c>
      <c r="B104" s="106"/>
      <c r="C104" s="52" t="s">
        <v>186</v>
      </c>
      <c r="D104" s="237"/>
      <c r="E104" s="237"/>
      <c r="F104" s="235"/>
      <c r="G104" s="109"/>
      <c r="H104" s="109"/>
      <c r="I104" s="109"/>
      <c r="J104" s="109"/>
      <c r="K104" s="110"/>
      <c r="L104" s="61">
        <f t="shared" si="24"/>
      </c>
      <c r="M104" s="238">
        <f t="shared" si="25"/>
      </c>
      <c r="N104" s="382">
        <f t="shared" si="26"/>
        <v>39356</v>
      </c>
      <c r="O104" s="383">
        <f t="shared" si="27"/>
        <v>39356</v>
      </c>
      <c r="P104" s="383">
        <f t="shared" si="28"/>
        <v>39356</v>
      </c>
      <c r="Q104" s="383">
        <f t="shared" si="29"/>
        <v>39356</v>
      </c>
      <c r="R104" s="383">
        <f t="shared" si="30"/>
        <v>39356</v>
      </c>
      <c r="S104" s="113"/>
      <c r="T104" s="142">
        <v>2</v>
      </c>
      <c r="U104" s="142"/>
      <c r="V104" s="142"/>
      <c r="W104" s="142"/>
      <c r="X104" s="143"/>
      <c r="Y104" s="144"/>
      <c r="Z104" s="236"/>
      <c r="AA104" s="236"/>
      <c r="AB104" s="236"/>
      <c r="AC104" s="236"/>
      <c r="AD104" s="236"/>
      <c r="AE104" s="236"/>
      <c r="AF104" s="236"/>
      <c r="AG104" s="236"/>
      <c r="AH104" s="412"/>
      <c r="AI104" s="144"/>
      <c r="AJ104" s="236"/>
      <c r="AK104" s="144"/>
      <c r="AL104" s="144"/>
      <c r="AM104" s="144"/>
      <c r="AN104" s="144"/>
      <c r="AO104" s="144"/>
      <c r="AP104"/>
      <c r="AQ104" s="144"/>
      <c r="AR104" s="144"/>
      <c r="AS104" s="172"/>
      <c r="AT104" s="173"/>
      <c r="AU104" s="173"/>
      <c r="AV104" s="54"/>
      <c r="AW104" s="208"/>
      <c r="AX104" s="155"/>
      <c r="AY104" s="155"/>
      <c r="AZ104" s="155"/>
      <c r="BA104" s="155"/>
      <c r="BB104" s="155"/>
      <c r="BC104" s="155"/>
      <c r="BD104" s="155"/>
      <c r="BE104" s="155"/>
      <c r="BF104" s="155"/>
      <c r="BG104" s="155"/>
      <c r="BH104" s="155"/>
      <c r="BI104" s="155"/>
      <c r="BJ104" s="158"/>
      <c r="BK104" s="158"/>
      <c r="BL104" s="158"/>
      <c r="BM104" s="158"/>
      <c r="BN104" s="158"/>
      <c r="BO104" s="158"/>
      <c r="BP104" s="158"/>
      <c r="BQ104" s="158"/>
      <c r="BR104" s="158"/>
      <c r="BS104" s="158"/>
      <c r="BT104" s="158"/>
      <c r="BU104" s="158"/>
      <c r="BV104" s="155"/>
      <c r="BW104" s="155"/>
      <c r="BX104" s="155"/>
      <c r="BY104" s="155"/>
      <c r="BZ104" s="155"/>
      <c r="CA104" s="155"/>
      <c r="CB104" s="155"/>
      <c r="CC104" s="155"/>
      <c r="CD104" s="155"/>
      <c r="CE104" s="155"/>
      <c r="CF104" s="155"/>
      <c r="CG104" s="155"/>
      <c r="CH104" s="158"/>
      <c r="CI104" s="158"/>
      <c r="CJ104" s="158"/>
      <c r="CK104" s="158"/>
      <c r="CL104" s="158"/>
      <c r="CM104" s="158"/>
      <c r="CN104" s="158"/>
      <c r="CO104" s="158"/>
      <c r="CP104" s="158"/>
      <c r="CQ104" s="158"/>
      <c r="CR104" s="158"/>
      <c r="CS104" s="158"/>
    </row>
    <row r="105" spans="1:97" s="52" customFormat="1" ht="15" customHeight="1">
      <c r="A105" s="105">
        <f t="shared" si="17"/>
        <v>93</v>
      </c>
      <c r="B105" s="113"/>
      <c r="C105" s="237"/>
      <c r="D105" s="237" t="s">
        <v>187</v>
      </c>
      <c r="E105" s="237"/>
      <c r="F105" s="235">
        <v>2</v>
      </c>
      <c r="G105" s="109">
        <v>108</v>
      </c>
      <c r="H105" s="109"/>
      <c r="I105" s="109"/>
      <c r="J105" s="109"/>
      <c r="K105" s="110"/>
      <c r="L105" s="61">
        <f t="shared" si="24"/>
        <v>39356</v>
      </c>
      <c r="M105" s="238">
        <f t="shared" si="25"/>
        <v>39358.8</v>
      </c>
      <c r="N105" s="382">
        <f t="shared" si="26"/>
        <v>39356</v>
      </c>
      <c r="O105" s="383">
        <f t="shared" si="27"/>
      </c>
      <c r="P105" s="383">
        <f t="shared" si="28"/>
        <v>39356</v>
      </c>
      <c r="Q105" s="383">
        <f t="shared" si="29"/>
        <v>39356</v>
      </c>
      <c r="R105" s="383">
        <f t="shared" si="30"/>
        <v>39356</v>
      </c>
      <c r="S105" s="113"/>
      <c r="T105" s="142"/>
      <c r="U105" s="142"/>
      <c r="V105" s="142"/>
      <c r="W105" s="142"/>
      <c r="X105" s="143"/>
      <c r="Y105" s="144"/>
      <c r="Z105" s="236"/>
      <c r="AA105" s="236"/>
      <c r="AB105" s="236"/>
      <c r="AC105" s="236"/>
      <c r="AD105" s="236"/>
      <c r="AE105" s="236"/>
      <c r="AF105" s="236"/>
      <c r="AG105" s="236"/>
      <c r="AH105" s="412"/>
      <c r="AI105" s="144">
        <f aca="true" t="shared" si="32" ref="AI105:AI110">1*F105*8</f>
        <v>16</v>
      </c>
      <c r="AJ105" s="236">
        <f aca="true" t="shared" si="33" ref="AJ105:AJ110">4*F105*8</f>
        <v>64</v>
      </c>
      <c r="AK105" s="144"/>
      <c r="AL105" s="144"/>
      <c r="AM105" s="144"/>
      <c r="AN105" s="144"/>
      <c r="AO105" s="144"/>
      <c r="AP105"/>
      <c r="AQ105" s="144"/>
      <c r="AR105" s="144"/>
      <c r="AS105" s="172"/>
      <c r="AT105" s="173"/>
      <c r="AU105" s="173">
        <v>0.1</v>
      </c>
      <c r="AV105" s="54"/>
      <c r="AW105" s="208" t="s">
        <v>225</v>
      </c>
      <c r="AX105" s="155"/>
      <c r="AY105" s="155"/>
      <c r="AZ105" s="155"/>
      <c r="BA105" s="155"/>
      <c r="BB105" s="155"/>
      <c r="BC105" s="155"/>
      <c r="BD105" s="155"/>
      <c r="BE105" s="155"/>
      <c r="BF105" s="155"/>
      <c r="BG105" s="155"/>
      <c r="BH105" s="155"/>
      <c r="BI105" s="155"/>
      <c r="BJ105" s="158"/>
      <c r="BK105" s="158"/>
      <c r="BL105" s="158"/>
      <c r="BM105" s="158"/>
      <c r="BN105" s="158"/>
      <c r="BO105" s="158"/>
      <c r="BP105" s="158"/>
      <c r="BQ105" s="158"/>
      <c r="BR105" s="158"/>
      <c r="BS105" s="158"/>
      <c r="BT105" s="158"/>
      <c r="BU105" s="158"/>
      <c r="BV105" s="155"/>
      <c r="BW105" s="155"/>
      <c r="BX105" s="155"/>
      <c r="BY105" s="155"/>
      <c r="BZ105" s="155"/>
      <c r="CA105" s="155"/>
      <c r="CB105" s="155"/>
      <c r="CC105" s="155"/>
      <c r="CD105" s="155"/>
      <c r="CE105" s="155"/>
      <c r="CF105" s="155"/>
      <c r="CG105" s="155"/>
      <c r="CH105" s="158"/>
      <c r="CI105" s="158"/>
      <c r="CJ105" s="158"/>
      <c r="CK105" s="158"/>
      <c r="CL105" s="158"/>
      <c r="CM105" s="158"/>
      <c r="CN105" s="158"/>
      <c r="CO105" s="158"/>
      <c r="CP105" s="158"/>
      <c r="CQ105" s="158"/>
      <c r="CR105" s="158"/>
      <c r="CS105" s="158"/>
    </row>
    <row r="106" spans="1:97" s="52" customFormat="1" ht="15" customHeight="1">
      <c r="A106" s="105">
        <f t="shared" si="17"/>
        <v>94</v>
      </c>
      <c r="B106" s="113"/>
      <c r="C106" s="237"/>
      <c r="D106" s="237" t="s">
        <v>188</v>
      </c>
      <c r="E106" s="237"/>
      <c r="F106" s="235">
        <v>2</v>
      </c>
      <c r="G106" s="109">
        <v>112</v>
      </c>
      <c r="H106" s="109"/>
      <c r="I106" s="109"/>
      <c r="J106" s="109"/>
      <c r="K106" s="110"/>
      <c r="L106" s="61">
        <f t="shared" si="24"/>
        <v>39358.8</v>
      </c>
      <c r="M106" s="238">
        <f t="shared" si="25"/>
        <v>39361.600000000006</v>
      </c>
      <c r="N106" s="382">
        <f t="shared" si="26"/>
        <v>39356</v>
      </c>
      <c r="O106" s="383">
        <f t="shared" si="27"/>
        <v>39358.8</v>
      </c>
      <c r="P106" s="383">
        <f t="shared" si="28"/>
        <v>39356</v>
      </c>
      <c r="Q106" s="383">
        <f t="shared" si="29"/>
        <v>39356</v>
      </c>
      <c r="R106" s="383">
        <f t="shared" si="30"/>
        <v>39356</v>
      </c>
      <c r="S106" s="113"/>
      <c r="T106" s="142"/>
      <c r="U106" s="142"/>
      <c r="V106" s="142"/>
      <c r="W106" s="142"/>
      <c r="X106" s="143"/>
      <c r="Y106" s="144"/>
      <c r="Z106" s="236"/>
      <c r="AA106" s="236"/>
      <c r="AB106" s="236"/>
      <c r="AC106" s="236"/>
      <c r="AD106" s="236"/>
      <c r="AE106" s="236"/>
      <c r="AF106" s="236"/>
      <c r="AG106" s="236"/>
      <c r="AH106" s="412">
        <v>8</v>
      </c>
      <c r="AI106" s="144">
        <f t="shared" si="32"/>
        <v>16</v>
      </c>
      <c r="AJ106" s="236">
        <f t="shared" si="33"/>
        <v>64</v>
      </c>
      <c r="AK106" s="144"/>
      <c r="AL106" s="144"/>
      <c r="AM106" s="144"/>
      <c r="AN106" s="144"/>
      <c r="AO106" s="144"/>
      <c r="AP106"/>
      <c r="AQ106" s="144"/>
      <c r="AR106" s="144"/>
      <c r="AS106" s="172"/>
      <c r="AT106" s="173"/>
      <c r="AU106" s="173">
        <v>0.1</v>
      </c>
      <c r="AV106" s="54"/>
      <c r="AW106" s="208" t="s">
        <v>225</v>
      </c>
      <c r="AX106" s="155"/>
      <c r="AY106" s="155"/>
      <c r="AZ106" s="155"/>
      <c r="BA106" s="155"/>
      <c r="BB106" s="155"/>
      <c r="BC106" s="155"/>
      <c r="BD106" s="155"/>
      <c r="BE106" s="155"/>
      <c r="BF106" s="155"/>
      <c r="BG106" s="155"/>
      <c r="BH106" s="155"/>
      <c r="BI106" s="155"/>
      <c r="BJ106" s="158"/>
      <c r="BK106" s="158"/>
      <c r="BL106" s="158"/>
      <c r="BM106" s="158"/>
      <c r="BN106" s="158"/>
      <c r="BO106" s="158"/>
      <c r="BP106" s="158"/>
      <c r="BQ106" s="158"/>
      <c r="BR106" s="158"/>
      <c r="BS106" s="158"/>
      <c r="BT106" s="158"/>
      <c r="BU106" s="158"/>
      <c r="BV106" s="155"/>
      <c r="BW106" s="155"/>
      <c r="BX106" s="155"/>
      <c r="BY106" s="155"/>
      <c r="BZ106" s="155"/>
      <c r="CA106" s="155"/>
      <c r="CB106" s="155"/>
      <c r="CC106" s="155"/>
      <c r="CD106" s="155"/>
      <c r="CE106" s="155"/>
      <c r="CF106" s="155"/>
      <c r="CG106" s="155"/>
      <c r="CH106" s="158"/>
      <c r="CI106" s="158"/>
      <c r="CJ106" s="158"/>
      <c r="CK106" s="158"/>
      <c r="CL106" s="158"/>
      <c r="CM106" s="158"/>
      <c r="CN106" s="158"/>
      <c r="CO106" s="158"/>
      <c r="CP106" s="158"/>
      <c r="CQ106" s="158"/>
      <c r="CR106" s="158"/>
      <c r="CS106" s="158"/>
    </row>
    <row r="107" spans="1:97" s="52" customFormat="1" ht="15" customHeight="1">
      <c r="A107" s="105">
        <f t="shared" si="17"/>
        <v>95</v>
      </c>
      <c r="B107" s="113"/>
      <c r="D107" s="237" t="s">
        <v>189</v>
      </c>
      <c r="E107" s="237"/>
      <c r="F107" s="235">
        <v>2</v>
      </c>
      <c r="G107" s="109">
        <v>113</v>
      </c>
      <c r="H107" s="109"/>
      <c r="I107" s="109"/>
      <c r="J107" s="109"/>
      <c r="K107" s="110"/>
      <c r="L107" s="61">
        <f t="shared" si="24"/>
        <v>39357.4</v>
      </c>
      <c r="M107" s="238">
        <f t="shared" si="25"/>
        <v>39360.200000000004</v>
      </c>
      <c r="N107" s="382">
        <f t="shared" si="26"/>
        <v>39356</v>
      </c>
      <c r="O107" s="383">
        <f t="shared" si="27"/>
        <v>39357.4</v>
      </c>
      <c r="P107" s="383">
        <f t="shared" si="28"/>
        <v>39356</v>
      </c>
      <c r="Q107" s="383">
        <f t="shared" si="29"/>
        <v>39356</v>
      </c>
      <c r="R107" s="383">
        <f t="shared" si="30"/>
        <v>39356</v>
      </c>
      <c r="S107" s="113"/>
      <c r="T107" s="142"/>
      <c r="U107" s="142"/>
      <c r="V107" s="142"/>
      <c r="W107" s="142"/>
      <c r="X107" s="143"/>
      <c r="Y107" s="144"/>
      <c r="Z107" s="236"/>
      <c r="AA107" s="236"/>
      <c r="AB107" s="236"/>
      <c r="AC107" s="236"/>
      <c r="AD107" s="236"/>
      <c r="AE107" s="236"/>
      <c r="AF107" s="236"/>
      <c r="AG107" s="236"/>
      <c r="AH107" s="412">
        <v>8</v>
      </c>
      <c r="AI107" s="144">
        <f t="shared" si="32"/>
        <v>16</v>
      </c>
      <c r="AJ107" s="236">
        <f t="shared" si="33"/>
        <v>64</v>
      </c>
      <c r="AK107" s="144"/>
      <c r="AL107" s="144"/>
      <c r="AM107" s="144"/>
      <c r="AN107" s="144"/>
      <c r="AO107" s="144"/>
      <c r="AP107"/>
      <c r="AQ107" s="144"/>
      <c r="AR107" s="144"/>
      <c r="AS107" s="172"/>
      <c r="AT107" s="173"/>
      <c r="AU107" s="173">
        <v>0.1</v>
      </c>
      <c r="AV107" s="54"/>
      <c r="AW107" s="208" t="s">
        <v>225</v>
      </c>
      <c r="AX107" s="155"/>
      <c r="AY107" s="155"/>
      <c r="AZ107" s="155"/>
      <c r="BA107" s="155"/>
      <c r="BB107" s="155"/>
      <c r="BC107" s="155"/>
      <c r="BD107" s="155"/>
      <c r="BE107" s="155"/>
      <c r="BF107" s="155"/>
      <c r="BG107" s="155"/>
      <c r="BH107" s="155"/>
      <c r="BI107" s="155"/>
      <c r="BJ107" s="158"/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8"/>
      <c r="BV107" s="155"/>
      <c r="BW107" s="155"/>
      <c r="BX107" s="155"/>
      <c r="BY107" s="155"/>
      <c r="BZ107" s="155"/>
      <c r="CA107" s="155"/>
      <c r="CB107" s="155"/>
      <c r="CC107" s="155"/>
      <c r="CD107" s="155"/>
      <c r="CE107" s="155"/>
      <c r="CF107" s="155"/>
      <c r="CG107" s="155"/>
      <c r="CH107" s="158"/>
      <c r="CI107" s="158"/>
      <c r="CJ107" s="158"/>
      <c r="CK107" s="158"/>
      <c r="CL107" s="158"/>
      <c r="CM107" s="158"/>
      <c r="CN107" s="158"/>
      <c r="CO107" s="158"/>
      <c r="CP107" s="158"/>
      <c r="CQ107" s="158"/>
      <c r="CR107" s="158"/>
      <c r="CS107" s="158"/>
    </row>
    <row r="108" spans="1:97" s="52" customFormat="1" ht="15" customHeight="1">
      <c r="A108" s="105">
        <f t="shared" si="17"/>
        <v>96</v>
      </c>
      <c r="B108" s="113"/>
      <c r="D108" s="237" t="s">
        <v>190</v>
      </c>
      <c r="E108" s="237"/>
      <c r="F108" s="235">
        <v>2</v>
      </c>
      <c r="G108" s="109">
        <v>114</v>
      </c>
      <c r="H108" s="109"/>
      <c r="I108" s="109"/>
      <c r="J108" s="109"/>
      <c r="K108" s="110"/>
      <c r="L108" s="61">
        <f t="shared" si="24"/>
        <v>39357.4</v>
      </c>
      <c r="M108" s="238">
        <f t="shared" si="25"/>
        <v>39360.200000000004</v>
      </c>
      <c r="N108" s="382">
        <f t="shared" si="26"/>
        <v>39356</v>
      </c>
      <c r="O108" s="383">
        <f t="shared" si="27"/>
        <v>39357.4</v>
      </c>
      <c r="P108" s="383">
        <f t="shared" si="28"/>
        <v>39356</v>
      </c>
      <c r="Q108" s="383">
        <f t="shared" si="29"/>
        <v>39356</v>
      </c>
      <c r="R108" s="383">
        <f t="shared" si="30"/>
        <v>39356</v>
      </c>
      <c r="S108" s="113"/>
      <c r="T108" s="142"/>
      <c r="U108" s="142"/>
      <c r="V108" s="142"/>
      <c r="W108" s="142"/>
      <c r="X108" s="143"/>
      <c r="Y108" s="144"/>
      <c r="Z108" s="236"/>
      <c r="AA108" s="236"/>
      <c r="AB108" s="236"/>
      <c r="AC108" s="236"/>
      <c r="AD108" s="236"/>
      <c r="AE108" s="236"/>
      <c r="AF108" s="236"/>
      <c r="AG108" s="236"/>
      <c r="AH108" s="412"/>
      <c r="AI108" s="144">
        <f t="shared" si="32"/>
        <v>16</v>
      </c>
      <c r="AJ108" s="236">
        <f t="shared" si="33"/>
        <v>64</v>
      </c>
      <c r="AK108" s="144"/>
      <c r="AL108" s="144"/>
      <c r="AM108" s="144"/>
      <c r="AN108" s="144"/>
      <c r="AO108" s="144"/>
      <c r="AP108"/>
      <c r="AQ108" s="144"/>
      <c r="AR108" s="144"/>
      <c r="AS108" s="172"/>
      <c r="AT108" s="173"/>
      <c r="AU108" s="173">
        <v>0.1</v>
      </c>
      <c r="AV108" s="54"/>
      <c r="AW108" s="208" t="s">
        <v>225</v>
      </c>
      <c r="AX108" s="155"/>
      <c r="AY108" s="155"/>
      <c r="AZ108" s="155"/>
      <c r="BA108" s="155"/>
      <c r="BB108" s="155"/>
      <c r="BC108" s="155"/>
      <c r="BD108" s="155"/>
      <c r="BE108" s="155"/>
      <c r="BF108" s="155"/>
      <c r="BG108" s="155"/>
      <c r="BH108" s="155"/>
      <c r="BI108" s="155"/>
      <c r="BJ108" s="158"/>
      <c r="BK108" s="158"/>
      <c r="BL108" s="158"/>
      <c r="BM108" s="158"/>
      <c r="BN108" s="158"/>
      <c r="BO108" s="158"/>
      <c r="BP108" s="158"/>
      <c r="BQ108" s="158"/>
      <c r="BR108" s="158"/>
      <c r="BS108" s="158"/>
      <c r="BT108" s="158"/>
      <c r="BU108" s="158"/>
      <c r="BV108" s="155"/>
      <c r="BW108" s="155"/>
      <c r="BX108" s="155"/>
      <c r="BY108" s="155"/>
      <c r="BZ108" s="155"/>
      <c r="CA108" s="155"/>
      <c r="CB108" s="155"/>
      <c r="CC108" s="155"/>
      <c r="CD108" s="155"/>
      <c r="CE108" s="155"/>
      <c r="CF108" s="155"/>
      <c r="CG108" s="155"/>
      <c r="CH108" s="158"/>
      <c r="CI108" s="158"/>
      <c r="CJ108" s="158"/>
      <c r="CK108" s="158"/>
      <c r="CL108" s="158"/>
      <c r="CM108" s="158"/>
      <c r="CN108" s="158"/>
      <c r="CO108" s="158"/>
      <c r="CP108" s="158"/>
      <c r="CQ108" s="158"/>
      <c r="CR108" s="158"/>
      <c r="CS108" s="158"/>
    </row>
    <row r="109" spans="1:97" s="52" customFormat="1" ht="15" customHeight="1">
      <c r="A109" s="105">
        <f t="shared" si="17"/>
        <v>97</v>
      </c>
      <c r="B109" s="113"/>
      <c r="C109" s="234"/>
      <c r="D109" s="52" t="s">
        <v>191</v>
      </c>
      <c r="E109" s="237"/>
      <c r="F109" s="235">
        <v>2</v>
      </c>
      <c r="G109" s="109">
        <v>115</v>
      </c>
      <c r="H109" s="109"/>
      <c r="I109" s="109"/>
      <c r="J109" s="109"/>
      <c r="K109" s="110"/>
      <c r="L109" s="61">
        <f t="shared" si="24"/>
        <v>39358.8</v>
      </c>
      <c r="M109" s="238">
        <f t="shared" si="25"/>
        <v>39361.600000000006</v>
      </c>
      <c r="N109" s="382">
        <f t="shared" si="26"/>
        <v>39356</v>
      </c>
      <c r="O109" s="383">
        <f t="shared" si="27"/>
        <v>39358.8</v>
      </c>
      <c r="P109" s="383">
        <f t="shared" si="28"/>
        <v>39356</v>
      </c>
      <c r="Q109" s="383">
        <f t="shared" si="29"/>
        <v>39356</v>
      </c>
      <c r="R109" s="383">
        <f t="shared" si="30"/>
        <v>39356</v>
      </c>
      <c r="S109" s="113"/>
      <c r="T109" s="142"/>
      <c r="U109" s="142"/>
      <c r="V109" s="142"/>
      <c r="W109" s="142"/>
      <c r="X109" s="143"/>
      <c r="Y109" s="144"/>
      <c r="Z109" s="236"/>
      <c r="AA109" s="236"/>
      <c r="AB109" s="236"/>
      <c r="AC109" s="236"/>
      <c r="AD109" s="236"/>
      <c r="AE109" s="236"/>
      <c r="AF109" s="236"/>
      <c r="AG109" s="236"/>
      <c r="AH109" s="412"/>
      <c r="AI109" s="144">
        <f t="shared" si="32"/>
        <v>16</v>
      </c>
      <c r="AJ109" s="236">
        <f t="shared" si="33"/>
        <v>64</v>
      </c>
      <c r="AK109" s="144"/>
      <c r="AL109" s="144"/>
      <c r="AM109" s="144"/>
      <c r="AN109" s="144"/>
      <c r="AO109" s="144"/>
      <c r="AP109"/>
      <c r="AQ109" s="144"/>
      <c r="AR109" s="144"/>
      <c r="AS109" s="172"/>
      <c r="AT109" s="173"/>
      <c r="AU109" s="173">
        <v>0.1</v>
      </c>
      <c r="AV109" s="54"/>
      <c r="AW109" s="208" t="s">
        <v>225</v>
      </c>
      <c r="AX109" s="155"/>
      <c r="AY109" s="155"/>
      <c r="AZ109" s="155"/>
      <c r="BA109" s="155"/>
      <c r="BB109" s="155"/>
      <c r="BC109" s="155"/>
      <c r="BD109" s="155"/>
      <c r="BE109" s="155"/>
      <c r="BF109" s="155"/>
      <c r="BG109" s="155"/>
      <c r="BH109" s="155"/>
      <c r="BI109" s="155"/>
      <c r="BJ109" s="158"/>
      <c r="BK109" s="158"/>
      <c r="BL109" s="158"/>
      <c r="BM109" s="158"/>
      <c r="BN109" s="158"/>
      <c r="BO109" s="158"/>
      <c r="BP109" s="158"/>
      <c r="BQ109" s="158"/>
      <c r="BR109" s="158"/>
      <c r="BS109" s="158"/>
      <c r="BT109" s="158"/>
      <c r="BU109" s="158"/>
      <c r="BV109" s="155"/>
      <c r="BW109" s="155"/>
      <c r="BX109" s="155"/>
      <c r="BY109" s="155"/>
      <c r="BZ109" s="155"/>
      <c r="CA109" s="155"/>
      <c r="CB109" s="155"/>
      <c r="CC109" s="155"/>
      <c r="CD109" s="155"/>
      <c r="CE109" s="155"/>
      <c r="CF109" s="155"/>
      <c r="CG109" s="155"/>
      <c r="CH109" s="158"/>
      <c r="CI109" s="158"/>
      <c r="CJ109" s="158"/>
      <c r="CK109" s="158"/>
      <c r="CL109" s="158"/>
      <c r="CM109" s="158"/>
      <c r="CN109" s="158"/>
      <c r="CO109" s="158"/>
      <c r="CP109" s="158"/>
      <c r="CQ109" s="158"/>
      <c r="CR109" s="158"/>
      <c r="CS109" s="158"/>
    </row>
    <row r="110" spans="1:97" s="52" customFormat="1" ht="15" customHeight="1">
      <c r="A110" s="105">
        <f t="shared" si="17"/>
        <v>98</v>
      </c>
      <c r="B110" s="113"/>
      <c r="D110" s="237" t="s">
        <v>192</v>
      </c>
      <c r="E110" s="237"/>
      <c r="F110" s="235">
        <v>2</v>
      </c>
      <c r="G110" s="109">
        <v>116</v>
      </c>
      <c r="H110" s="109"/>
      <c r="I110" s="109"/>
      <c r="J110" s="109"/>
      <c r="K110" s="110"/>
      <c r="L110" s="61">
        <f t="shared" si="24"/>
        <v>39358.8</v>
      </c>
      <c r="M110" s="238">
        <f t="shared" si="25"/>
        <v>39361.600000000006</v>
      </c>
      <c r="N110" s="382">
        <f t="shared" si="26"/>
        <v>39356</v>
      </c>
      <c r="O110" s="383">
        <f t="shared" si="27"/>
        <v>39358.8</v>
      </c>
      <c r="P110" s="383">
        <f t="shared" si="28"/>
        <v>39356</v>
      </c>
      <c r="Q110" s="383">
        <f t="shared" si="29"/>
        <v>39356</v>
      </c>
      <c r="R110" s="383">
        <f t="shared" si="30"/>
        <v>39356</v>
      </c>
      <c r="S110" s="113"/>
      <c r="T110" s="142"/>
      <c r="U110" s="142"/>
      <c r="V110" s="142"/>
      <c r="W110" s="142"/>
      <c r="X110" s="143"/>
      <c r="Y110" s="144"/>
      <c r="Z110" s="236"/>
      <c r="AA110" s="236"/>
      <c r="AB110" s="236"/>
      <c r="AC110" s="236"/>
      <c r="AD110" s="236"/>
      <c r="AE110" s="236"/>
      <c r="AF110" s="236"/>
      <c r="AG110" s="236"/>
      <c r="AH110" s="412">
        <v>8</v>
      </c>
      <c r="AI110" s="144">
        <f t="shared" si="32"/>
        <v>16</v>
      </c>
      <c r="AJ110" s="236">
        <f t="shared" si="33"/>
        <v>64</v>
      </c>
      <c r="AK110" s="144"/>
      <c r="AL110" s="144"/>
      <c r="AM110" s="144"/>
      <c r="AN110" s="144"/>
      <c r="AO110" s="144"/>
      <c r="AP110"/>
      <c r="AQ110" s="144"/>
      <c r="AR110" s="144"/>
      <c r="AS110" s="172"/>
      <c r="AT110" s="173"/>
      <c r="AU110" s="173">
        <v>0.1</v>
      </c>
      <c r="AV110" s="54"/>
      <c r="AW110" s="208" t="s">
        <v>225</v>
      </c>
      <c r="AX110" s="155"/>
      <c r="AY110" s="155"/>
      <c r="AZ110" s="155"/>
      <c r="BA110" s="155"/>
      <c r="BB110" s="155"/>
      <c r="BC110" s="155"/>
      <c r="BD110" s="155"/>
      <c r="BE110" s="155"/>
      <c r="BF110" s="155"/>
      <c r="BG110" s="155"/>
      <c r="BH110" s="155"/>
      <c r="BI110" s="155"/>
      <c r="BJ110" s="158"/>
      <c r="BK110" s="158"/>
      <c r="BL110" s="158"/>
      <c r="BM110" s="158"/>
      <c r="BN110" s="158"/>
      <c r="BO110" s="158"/>
      <c r="BP110" s="158"/>
      <c r="BQ110" s="158"/>
      <c r="BR110" s="158"/>
      <c r="BS110" s="158"/>
      <c r="BT110" s="158"/>
      <c r="BU110" s="158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8"/>
      <c r="CI110" s="158"/>
      <c r="CJ110" s="158"/>
      <c r="CK110" s="158"/>
      <c r="CL110" s="158"/>
      <c r="CM110" s="158"/>
      <c r="CN110" s="158"/>
      <c r="CO110" s="158"/>
      <c r="CP110" s="158"/>
      <c r="CQ110" s="158"/>
      <c r="CR110" s="158"/>
      <c r="CS110" s="158"/>
    </row>
    <row r="111" spans="1:97" s="52" customFormat="1" ht="15" customHeight="1">
      <c r="A111" s="105">
        <f t="shared" si="17"/>
        <v>99</v>
      </c>
      <c r="B111" s="113"/>
      <c r="C111" s="237"/>
      <c r="D111" s="426" t="s">
        <v>226</v>
      </c>
      <c r="E111" s="237"/>
      <c r="F111" s="235"/>
      <c r="G111" s="109"/>
      <c r="H111" s="109"/>
      <c r="I111" s="109"/>
      <c r="J111" s="109"/>
      <c r="K111" s="110"/>
      <c r="L111" s="61">
        <f t="shared" si="24"/>
      </c>
      <c r="M111" s="238">
        <f t="shared" si="25"/>
      </c>
      <c r="N111" s="382">
        <f t="shared" si="26"/>
        <v>39356</v>
      </c>
      <c r="O111" s="383">
        <f t="shared" si="27"/>
        <v>39356</v>
      </c>
      <c r="P111" s="383">
        <f t="shared" si="28"/>
        <v>39356</v>
      </c>
      <c r="Q111" s="383">
        <f t="shared" si="29"/>
        <v>39356</v>
      </c>
      <c r="R111" s="383">
        <f t="shared" si="30"/>
        <v>39356</v>
      </c>
      <c r="S111" s="113"/>
      <c r="T111" s="427">
        <v>4</v>
      </c>
      <c r="U111" s="142"/>
      <c r="V111" s="142"/>
      <c r="W111" s="142"/>
      <c r="X111" s="143"/>
      <c r="Y111" s="144"/>
      <c r="Z111" s="236"/>
      <c r="AA111" s="236"/>
      <c r="AB111" s="236"/>
      <c r="AC111" s="236"/>
      <c r="AD111" s="236"/>
      <c r="AE111" s="236"/>
      <c r="AF111" s="236"/>
      <c r="AG111" s="236"/>
      <c r="AH111" s="412"/>
      <c r="AI111" s="144"/>
      <c r="AJ111" s="236"/>
      <c r="AK111" s="144"/>
      <c r="AL111" s="144"/>
      <c r="AM111" s="144"/>
      <c r="AN111" s="144"/>
      <c r="AO111" s="144"/>
      <c r="AP111"/>
      <c r="AQ111" s="144"/>
      <c r="AR111" s="144"/>
      <c r="AS111" s="172"/>
      <c r="AT111" s="173"/>
      <c r="AU111" s="173"/>
      <c r="AV111" s="54"/>
      <c r="AW111" s="208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I111" s="155"/>
      <c r="BJ111" s="158"/>
      <c r="BK111" s="158"/>
      <c r="BL111" s="158"/>
      <c r="BM111" s="158"/>
      <c r="BN111" s="158"/>
      <c r="BO111" s="158"/>
      <c r="BP111" s="158"/>
      <c r="BQ111" s="158"/>
      <c r="BR111" s="158"/>
      <c r="BS111" s="158"/>
      <c r="BT111" s="158"/>
      <c r="BU111" s="158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8"/>
      <c r="CI111" s="158"/>
      <c r="CJ111" s="158"/>
      <c r="CK111" s="158"/>
      <c r="CL111" s="158"/>
      <c r="CM111" s="158"/>
      <c r="CN111" s="158"/>
      <c r="CO111" s="158"/>
      <c r="CP111" s="158"/>
      <c r="CQ111" s="158"/>
      <c r="CR111" s="158"/>
      <c r="CS111" s="158"/>
    </row>
    <row r="112" spans="1:97" s="52" customFormat="1" ht="15" customHeight="1">
      <c r="A112" s="105">
        <f t="shared" si="17"/>
        <v>100</v>
      </c>
      <c r="B112" s="113"/>
      <c r="C112" s="237"/>
      <c r="D112" s="237"/>
      <c r="E112" s="237"/>
      <c r="F112" s="235"/>
      <c r="G112" s="109"/>
      <c r="H112" s="109"/>
      <c r="I112" s="109"/>
      <c r="J112" s="109"/>
      <c r="K112" s="110"/>
      <c r="L112" s="61">
        <f t="shared" si="24"/>
      </c>
      <c r="M112" s="238">
        <f t="shared" si="25"/>
      </c>
      <c r="N112" s="382">
        <f t="shared" si="26"/>
        <v>39356</v>
      </c>
      <c r="O112" s="383">
        <f t="shared" si="27"/>
        <v>39356</v>
      </c>
      <c r="P112" s="383">
        <f t="shared" si="28"/>
        <v>39356</v>
      </c>
      <c r="Q112" s="383">
        <f t="shared" si="29"/>
        <v>39356</v>
      </c>
      <c r="R112" s="383">
        <f t="shared" si="30"/>
        <v>39356</v>
      </c>
      <c r="S112" s="113"/>
      <c r="T112" s="142"/>
      <c r="U112" s="142"/>
      <c r="V112" s="142"/>
      <c r="W112" s="142"/>
      <c r="X112" s="143"/>
      <c r="Y112" s="144"/>
      <c r="Z112" s="236"/>
      <c r="AA112" s="236"/>
      <c r="AB112" s="236"/>
      <c r="AC112" s="236"/>
      <c r="AD112" s="236"/>
      <c r="AE112" s="236"/>
      <c r="AF112" s="236"/>
      <c r="AG112" s="236"/>
      <c r="AH112" s="412"/>
      <c r="AI112" s="144"/>
      <c r="AJ112" s="236"/>
      <c r="AK112" s="144"/>
      <c r="AL112" s="144"/>
      <c r="AM112" s="144"/>
      <c r="AN112" s="144"/>
      <c r="AO112" s="144"/>
      <c r="AP112"/>
      <c r="AQ112" s="144"/>
      <c r="AR112" s="144"/>
      <c r="AS112" s="172"/>
      <c r="AT112" s="173"/>
      <c r="AU112" s="173"/>
      <c r="AV112" s="54"/>
      <c r="AW112" s="208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8"/>
      <c r="BK112" s="158"/>
      <c r="BL112" s="158"/>
      <c r="BM112" s="158"/>
      <c r="BN112" s="158"/>
      <c r="BO112" s="158"/>
      <c r="BP112" s="158"/>
      <c r="BQ112" s="158"/>
      <c r="BR112" s="158"/>
      <c r="BS112" s="158"/>
      <c r="BT112" s="158"/>
      <c r="BU112" s="158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8"/>
      <c r="CI112" s="158"/>
      <c r="CJ112" s="158"/>
      <c r="CK112" s="158"/>
      <c r="CL112" s="158"/>
      <c r="CM112" s="158"/>
      <c r="CN112" s="158"/>
      <c r="CO112" s="158"/>
      <c r="CP112" s="158"/>
      <c r="CQ112" s="158"/>
      <c r="CR112" s="158"/>
      <c r="CS112" s="158"/>
    </row>
    <row r="113" spans="1:97" s="52" customFormat="1" ht="15" customHeight="1">
      <c r="A113" s="105">
        <f t="shared" si="17"/>
        <v>101</v>
      </c>
      <c r="B113" s="113"/>
      <c r="C113" s="52" t="s">
        <v>193</v>
      </c>
      <c r="D113" s="237"/>
      <c r="E113" s="237"/>
      <c r="F113" s="235"/>
      <c r="G113" s="109"/>
      <c r="H113" s="109"/>
      <c r="I113" s="109"/>
      <c r="J113" s="109"/>
      <c r="K113" s="110"/>
      <c r="L113" s="61">
        <f t="shared" si="24"/>
      </c>
      <c r="M113" s="238">
        <f t="shared" si="25"/>
      </c>
      <c r="N113" s="382">
        <f t="shared" si="26"/>
        <v>39356</v>
      </c>
      <c r="O113" s="383">
        <f t="shared" si="27"/>
        <v>39356</v>
      </c>
      <c r="P113" s="383">
        <f t="shared" si="28"/>
        <v>39356</v>
      </c>
      <c r="Q113" s="383">
        <f t="shared" si="29"/>
        <v>39356</v>
      </c>
      <c r="R113" s="383">
        <f t="shared" si="30"/>
        <v>39356</v>
      </c>
      <c r="S113" s="113"/>
      <c r="T113" s="142"/>
      <c r="U113" s="142"/>
      <c r="V113" s="142"/>
      <c r="W113" s="142"/>
      <c r="X113" s="143"/>
      <c r="Y113" s="144"/>
      <c r="Z113" s="236"/>
      <c r="AA113" s="236"/>
      <c r="AB113" s="236"/>
      <c r="AC113" s="236"/>
      <c r="AD113" s="236"/>
      <c r="AE113" s="236"/>
      <c r="AF113" s="236"/>
      <c r="AG113" s="236"/>
      <c r="AH113" s="412"/>
      <c r="AI113" s="144"/>
      <c r="AJ113" s="236"/>
      <c r="AK113" s="144"/>
      <c r="AL113" s="144"/>
      <c r="AM113" s="144"/>
      <c r="AN113" s="144"/>
      <c r="AO113" s="144"/>
      <c r="AP113"/>
      <c r="AQ113" s="144"/>
      <c r="AR113" s="144"/>
      <c r="AS113" s="172"/>
      <c r="AT113" s="173"/>
      <c r="AU113" s="173"/>
      <c r="AV113" s="54"/>
      <c r="AW113" s="208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8"/>
      <c r="BK113" s="158"/>
      <c r="BL113" s="158"/>
      <c r="BM113" s="158"/>
      <c r="BN113" s="158"/>
      <c r="BO113" s="158"/>
      <c r="BP113" s="158"/>
      <c r="BQ113" s="158"/>
      <c r="BR113" s="158"/>
      <c r="BS113" s="158"/>
      <c r="BT113" s="158"/>
      <c r="BU113" s="158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8"/>
      <c r="CI113" s="158"/>
      <c r="CJ113" s="158"/>
      <c r="CK113" s="158"/>
      <c r="CL113" s="158"/>
      <c r="CM113" s="158"/>
      <c r="CN113" s="158"/>
      <c r="CO113" s="158"/>
      <c r="CP113" s="158"/>
      <c r="CQ113" s="158"/>
      <c r="CR113" s="158"/>
      <c r="CS113" s="158"/>
    </row>
    <row r="114" spans="1:97" s="52" customFormat="1" ht="15" customHeight="1">
      <c r="A114" s="105">
        <f t="shared" si="17"/>
        <v>102</v>
      </c>
      <c r="B114" s="113"/>
      <c r="D114" s="237" t="s">
        <v>194</v>
      </c>
      <c r="E114" s="237"/>
      <c r="F114" s="235">
        <v>2</v>
      </c>
      <c r="G114" s="109">
        <v>99</v>
      </c>
      <c r="H114" s="109"/>
      <c r="I114" s="109"/>
      <c r="J114" s="109"/>
      <c r="K114" s="110"/>
      <c r="L114" s="61">
        <f t="shared" si="24"/>
        <v>39356</v>
      </c>
      <c r="M114" s="238">
        <f t="shared" si="25"/>
        <v>39358.8</v>
      </c>
      <c r="N114" s="382">
        <f t="shared" si="26"/>
        <v>39356</v>
      </c>
      <c r="O114" s="383">
        <f t="shared" si="27"/>
      </c>
      <c r="P114" s="383">
        <f t="shared" si="28"/>
        <v>39356</v>
      </c>
      <c r="Q114" s="383">
        <f t="shared" si="29"/>
        <v>39356</v>
      </c>
      <c r="R114" s="383">
        <f t="shared" si="30"/>
        <v>39356</v>
      </c>
      <c r="S114" s="113"/>
      <c r="T114" s="142"/>
      <c r="U114" s="142"/>
      <c r="V114" s="142"/>
      <c r="W114" s="142"/>
      <c r="X114" s="143"/>
      <c r="Y114" s="144"/>
      <c r="Z114" s="236"/>
      <c r="AA114" s="236"/>
      <c r="AB114" s="236"/>
      <c r="AC114" s="236"/>
      <c r="AD114" s="236"/>
      <c r="AE114" s="236"/>
      <c r="AF114" s="236"/>
      <c r="AG114" s="236"/>
      <c r="AH114" s="412"/>
      <c r="AI114" s="144">
        <f>1*F114*8</f>
        <v>16</v>
      </c>
      <c r="AJ114" s="236">
        <f aca="true" t="shared" si="34" ref="AJ114:AJ119">4*F114*8</f>
        <v>64</v>
      </c>
      <c r="AK114" s="144"/>
      <c r="AL114" s="144"/>
      <c r="AM114" s="144"/>
      <c r="AN114" s="144"/>
      <c r="AO114" s="144"/>
      <c r="AP114"/>
      <c r="AQ114" s="144"/>
      <c r="AR114" s="144"/>
      <c r="AS114" s="172"/>
      <c r="AT114" s="173"/>
      <c r="AU114" s="173">
        <v>0.1</v>
      </c>
      <c r="AV114" s="54"/>
      <c r="AW114" s="208" t="s">
        <v>225</v>
      </c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8"/>
      <c r="BK114" s="158"/>
      <c r="BL114" s="158"/>
      <c r="BM114" s="158"/>
      <c r="BN114" s="158"/>
      <c r="BO114" s="158"/>
      <c r="BP114" s="158"/>
      <c r="BQ114" s="158"/>
      <c r="BR114" s="158"/>
      <c r="BS114" s="158"/>
      <c r="BT114" s="158"/>
      <c r="BU114" s="158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8"/>
      <c r="CI114" s="158"/>
      <c r="CJ114" s="158"/>
      <c r="CK114" s="158"/>
      <c r="CL114" s="158"/>
      <c r="CM114" s="158"/>
      <c r="CN114" s="158"/>
      <c r="CO114" s="158"/>
      <c r="CP114" s="158"/>
      <c r="CQ114" s="158"/>
      <c r="CR114" s="158"/>
      <c r="CS114" s="158"/>
    </row>
    <row r="115" spans="1:97" s="52" customFormat="1" ht="15" customHeight="1">
      <c r="A115" s="105">
        <f t="shared" si="17"/>
        <v>103</v>
      </c>
      <c r="B115" s="113"/>
      <c r="D115" s="237" t="s">
        <v>195</v>
      </c>
      <c r="E115" s="237"/>
      <c r="F115" s="235">
        <v>4</v>
      </c>
      <c r="G115" s="109">
        <v>121</v>
      </c>
      <c r="H115" s="109"/>
      <c r="I115" s="109"/>
      <c r="J115" s="109"/>
      <c r="K115" s="110"/>
      <c r="L115" s="61">
        <f t="shared" si="24"/>
        <v>39358.8</v>
      </c>
      <c r="M115" s="238">
        <f t="shared" si="25"/>
        <v>39364.4</v>
      </c>
      <c r="N115" s="382">
        <f t="shared" si="26"/>
        <v>39356</v>
      </c>
      <c r="O115" s="383">
        <f t="shared" si="27"/>
        <v>39358.8</v>
      </c>
      <c r="P115" s="383">
        <f t="shared" si="28"/>
        <v>39356</v>
      </c>
      <c r="Q115" s="383">
        <f t="shared" si="29"/>
        <v>39356</v>
      </c>
      <c r="R115" s="383">
        <f t="shared" si="30"/>
        <v>39356</v>
      </c>
      <c r="S115" s="113"/>
      <c r="T115" s="142"/>
      <c r="U115" s="142"/>
      <c r="V115" s="142"/>
      <c r="W115" s="142"/>
      <c r="X115" s="143"/>
      <c r="Y115" s="144"/>
      <c r="Z115" s="236"/>
      <c r="AA115" s="236"/>
      <c r="AB115" s="236"/>
      <c r="AC115" s="236"/>
      <c r="AD115" s="236"/>
      <c r="AE115" s="236"/>
      <c r="AF115" s="236"/>
      <c r="AG115" s="236"/>
      <c r="AH115" s="412">
        <f>2*F115*8</f>
        <v>64</v>
      </c>
      <c r="AI115" s="144">
        <f>1*F115*8</f>
        <v>32</v>
      </c>
      <c r="AJ115" s="236">
        <f t="shared" si="34"/>
        <v>128</v>
      </c>
      <c r="AK115" s="144"/>
      <c r="AL115" s="144"/>
      <c r="AM115" s="144"/>
      <c r="AN115" s="144"/>
      <c r="AO115" s="144"/>
      <c r="AP115"/>
      <c r="AQ115" s="144"/>
      <c r="AR115" s="144"/>
      <c r="AS115" s="172"/>
      <c r="AT115" s="173"/>
      <c r="AU115" s="173">
        <v>0.1</v>
      </c>
      <c r="AV115" s="54"/>
      <c r="AW115" s="208" t="s">
        <v>225</v>
      </c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8"/>
      <c r="BK115" s="158"/>
      <c r="BL115" s="158"/>
      <c r="BM115" s="158"/>
      <c r="BN115" s="158"/>
      <c r="BO115" s="158"/>
      <c r="BP115" s="158"/>
      <c r="BQ115" s="158"/>
      <c r="BR115" s="158"/>
      <c r="BS115" s="158"/>
      <c r="BT115" s="158"/>
      <c r="BU115" s="158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8"/>
      <c r="CI115" s="158"/>
      <c r="CJ115" s="158"/>
      <c r="CK115" s="158"/>
      <c r="CL115" s="158"/>
      <c r="CM115" s="158"/>
      <c r="CN115" s="158"/>
      <c r="CO115" s="158"/>
      <c r="CP115" s="158"/>
      <c r="CQ115" s="158"/>
      <c r="CR115" s="158"/>
      <c r="CS115" s="158"/>
    </row>
    <row r="116" spans="1:97" s="52" customFormat="1" ht="15" customHeight="1">
      <c r="A116" s="105">
        <f t="shared" si="17"/>
        <v>104</v>
      </c>
      <c r="B116" s="113"/>
      <c r="C116" s="237"/>
      <c r="D116" s="237" t="s">
        <v>196</v>
      </c>
      <c r="E116" s="237"/>
      <c r="F116" s="235">
        <v>2</v>
      </c>
      <c r="G116" s="109">
        <v>122</v>
      </c>
      <c r="H116" s="109"/>
      <c r="I116" s="109"/>
      <c r="J116" s="109"/>
      <c r="K116" s="110"/>
      <c r="L116" s="61">
        <f t="shared" si="24"/>
        <v>39358.8</v>
      </c>
      <c r="M116" s="238">
        <f t="shared" si="25"/>
        <v>39361.600000000006</v>
      </c>
      <c r="N116" s="382">
        <f t="shared" si="26"/>
        <v>39356</v>
      </c>
      <c r="O116" s="383">
        <f t="shared" si="27"/>
        <v>39358.8</v>
      </c>
      <c r="P116" s="383">
        <f t="shared" si="28"/>
        <v>39356</v>
      </c>
      <c r="Q116" s="383">
        <f t="shared" si="29"/>
        <v>39356</v>
      </c>
      <c r="R116" s="383">
        <f t="shared" si="30"/>
        <v>39356</v>
      </c>
      <c r="S116" s="113"/>
      <c r="T116" s="142"/>
      <c r="U116" s="142"/>
      <c r="V116" s="142"/>
      <c r="W116" s="142"/>
      <c r="X116" s="143"/>
      <c r="Y116" s="144"/>
      <c r="Z116" s="236"/>
      <c r="AA116" s="236"/>
      <c r="AB116" s="236"/>
      <c r="AC116" s="236"/>
      <c r="AD116" s="236"/>
      <c r="AE116" s="236"/>
      <c r="AF116" s="236"/>
      <c r="AG116" s="236"/>
      <c r="AH116" s="412"/>
      <c r="AI116" s="144">
        <f>1*F116*8</f>
        <v>16</v>
      </c>
      <c r="AJ116" s="236">
        <f t="shared" si="34"/>
        <v>64</v>
      </c>
      <c r="AK116" s="144"/>
      <c r="AL116" s="144"/>
      <c r="AM116" s="144"/>
      <c r="AN116" s="144"/>
      <c r="AO116" s="144"/>
      <c r="AP116"/>
      <c r="AQ116" s="144"/>
      <c r="AR116" s="144"/>
      <c r="AS116" s="172"/>
      <c r="AT116" s="173"/>
      <c r="AU116" s="173">
        <v>0.1</v>
      </c>
      <c r="AV116" s="54"/>
      <c r="AW116" s="208" t="s">
        <v>225</v>
      </c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8"/>
      <c r="BK116" s="158"/>
      <c r="BL116" s="158"/>
      <c r="BM116" s="158"/>
      <c r="BN116" s="158"/>
      <c r="BO116" s="158"/>
      <c r="BP116" s="158"/>
      <c r="BQ116" s="158"/>
      <c r="BR116" s="158"/>
      <c r="BS116" s="158"/>
      <c r="BT116" s="158"/>
      <c r="BU116" s="158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8"/>
      <c r="CI116" s="158"/>
      <c r="CJ116" s="158"/>
      <c r="CK116" s="158"/>
      <c r="CL116" s="158"/>
      <c r="CM116" s="158"/>
      <c r="CN116" s="158"/>
      <c r="CO116" s="158"/>
      <c r="CP116" s="158"/>
      <c r="CQ116" s="158"/>
      <c r="CR116" s="158"/>
      <c r="CS116" s="158"/>
    </row>
    <row r="117" spans="1:97" s="52" customFormat="1" ht="15" customHeight="1">
      <c r="A117" s="105">
        <f t="shared" si="17"/>
        <v>105</v>
      </c>
      <c r="B117" s="113"/>
      <c r="C117" s="237"/>
      <c r="D117" s="237" t="s">
        <v>197</v>
      </c>
      <c r="E117" s="237"/>
      <c r="F117" s="235">
        <v>4</v>
      </c>
      <c r="G117" s="109">
        <v>123</v>
      </c>
      <c r="H117" s="109"/>
      <c r="I117" s="109"/>
      <c r="J117" s="109"/>
      <c r="K117" s="110"/>
      <c r="L117" s="61">
        <f t="shared" si="24"/>
        <v>39357.4</v>
      </c>
      <c r="M117" s="238">
        <f t="shared" si="25"/>
        <v>39363</v>
      </c>
      <c r="N117" s="382">
        <f t="shared" si="26"/>
        <v>39356</v>
      </c>
      <c r="O117" s="383">
        <f t="shared" si="27"/>
        <v>39357.4</v>
      </c>
      <c r="P117" s="383">
        <f t="shared" si="28"/>
        <v>39356</v>
      </c>
      <c r="Q117" s="383">
        <f t="shared" si="29"/>
        <v>39356</v>
      </c>
      <c r="R117" s="383">
        <f t="shared" si="30"/>
        <v>39356</v>
      </c>
      <c r="S117" s="113"/>
      <c r="T117" s="142"/>
      <c r="U117" s="142"/>
      <c r="V117" s="142"/>
      <c r="W117" s="142"/>
      <c r="X117" s="143"/>
      <c r="Y117" s="144"/>
      <c r="Z117" s="236"/>
      <c r="AA117" s="236"/>
      <c r="AB117" s="236"/>
      <c r="AC117" s="236"/>
      <c r="AD117" s="236"/>
      <c r="AE117" s="236"/>
      <c r="AF117" s="236"/>
      <c r="AG117" s="236"/>
      <c r="AH117" s="412">
        <f>2*F117*8</f>
        <v>64</v>
      </c>
      <c r="AI117" s="144">
        <f aca="true" t="shared" si="35" ref="AI117:AI150">1*F117*8</f>
        <v>32</v>
      </c>
      <c r="AJ117" s="236">
        <f t="shared" si="34"/>
        <v>128</v>
      </c>
      <c r="AK117" s="144"/>
      <c r="AL117" s="144"/>
      <c r="AM117" s="144"/>
      <c r="AN117" s="144"/>
      <c r="AO117" s="144"/>
      <c r="AP117"/>
      <c r="AQ117" s="144"/>
      <c r="AR117" s="144"/>
      <c r="AS117" s="172"/>
      <c r="AT117" s="173"/>
      <c r="AU117" s="173">
        <v>0.1</v>
      </c>
      <c r="AV117" s="54"/>
      <c r="AW117" s="208" t="s">
        <v>225</v>
      </c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8"/>
      <c r="BK117" s="158"/>
      <c r="BL117" s="158"/>
      <c r="BM117" s="158"/>
      <c r="BN117" s="158"/>
      <c r="BO117" s="158"/>
      <c r="BP117" s="158"/>
      <c r="BQ117" s="158"/>
      <c r="BR117" s="158"/>
      <c r="BS117" s="158"/>
      <c r="BT117" s="158"/>
      <c r="BU117" s="158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8"/>
      <c r="CI117" s="158"/>
      <c r="CJ117" s="158"/>
      <c r="CK117" s="158"/>
      <c r="CL117" s="158"/>
      <c r="CM117" s="158"/>
      <c r="CN117" s="158"/>
      <c r="CO117" s="158"/>
      <c r="CP117" s="158"/>
      <c r="CQ117" s="158"/>
      <c r="CR117" s="158"/>
      <c r="CS117" s="158"/>
    </row>
    <row r="118" spans="1:97" s="52" customFormat="1" ht="15" customHeight="1">
      <c r="A118" s="105">
        <f t="shared" si="17"/>
        <v>106</v>
      </c>
      <c r="B118" s="113"/>
      <c r="D118" s="237" t="s">
        <v>198</v>
      </c>
      <c r="E118" s="237"/>
      <c r="F118" s="235">
        <v>2</v>
      </c>
      <c r="G118" s="109">
        <v>124</v>
      </c>
      <c r="H118" s="109"/>
      <c r="I118" s="109"/>
      <c r="J118" s="109"/>
      <c r="K118" s="110"/>
      <c r="L118" s="61">
        <f t="shared" si="24"/>
        <v>39357.4</v>
      </c>
      <c r="M118" s="238">
        <f t="shared" si="25"/>
        <v>39360.200000000004</v>
      </c>
      <c r="N118" s="382">
        <f t="shared" si="26"/>
        <v>39356</v>
      </c>
      <c r="O118" s="383">
        <f t="shared" si="27"/>
        <v>39357.4</v>
      </c>
      <c r="P118" s="383">
        <f t="shared" si="28"/>
        <v>39356</v>
      </c>
      <c r="Q118" s="383">
        <f t="shared" si="29"/>
        <v>39356</v>
      </c>
      <c r="R118" s="383">
        <f t="shared" si="30"/>
        <v>39356</v>
      </c>
      <c r="S118" s="113"/>
      <c r="T118" s="142"/>
      <c r="U118" s="142"/>
      <c r="V118" s="142"/>
      <c r="W118" s="142"/>
      <c r="X118" s="143"/>
      <c r="Y118" s="144"/>
      <c r="Z118" s="236"/>
      <c r="AA118" s="236"/>
      <c r="AB118" s="236"/>
      <c r="AC118" s="236"/>
      <c r="AD118" s="236"/>
      <c r="AE118" s="236"/>
      <c r="AF118" s="236"/>
      <c r="AG118" s="236"/>
      <c r="AH118" s="412"/>
      <c r="AI118" s="144">
        <f t="shared" si="35"/>
        <v>16</v>
      </c>
      <c r="AJ118" s="236">
        <f t="shared" si="34"/>
        <v>64</v>
      </c>
      <c r="AK118" s="144"/>
      <c r="AL118" s="144"/>
      <c r="AM118" s="144"/>
      <c r="AN118" s="144"/>
      <c r="AO118" s="144"/>
      <c r="AP118"/>
      <c r="AQ118" s="144"/>
      <c r="AR118" s="144"/>
      <c r="AS118" s="172"/>
      <c r="AT118" s="173"/>
      <c r="AU118" s="173">
        <v>0.1</v>
      </c>
      <c r="AV118" s="54"/>
      <c r="AW118" s="208" t="s">
        <v>225</v>
      </c>
      <c r="AX118" s="155"/>
      <c r="AY118" s="155"/>
      <c r="AZ118" s="155"/>
      <c r="BA118" s="155"/>
      <c r="BB118" s="155"/>
      <c r="BC118" s="155"/>
      <c r="BD118" s="155"/>
      <c r="BE118" s="155"/>
      <c r="BF118" s="155"/>
      <c r="BG118" s="155"/>
      <c r="BH118" s="155"/>
      <c r="BI118" s="155"/>
      <c r="BJ118" s="158"/>
      <c r="BK118" s="158"/>
      <c r="BL118" s="158"/>
      <c r="BM118" s="158"/>
      <c r="BN118" s="158"/>
      <c r="BO118" s="158"/>
      <c r="BP118" s="158"/>
      <c r="BQ118" s="158"/>
      <c r="BR118" s="158"/>
      <c r="BS118" s="158"/>
      <c r="BT118" s="158"/>
      <c r="BU118" s="158"/>
      <c r="BV118" s="155"/>
      <c r="BW118" s="155"/>
      <c r="BX118" s="155"/>
      <c r="BY118" s="155"/>
      <c r="BZ118" s="155"/>
      <c r="CA118" s="155"/>
      <c r="CB118" s="155"/>
      <c r="CC118" s="155"/>
      <c r="CD118" s="155"/>
      <c r="CE118" s="155"/>
      <c r="CF118" s="155"/>
      <c r="CG118" s="155"/>
      <c r="CH118" s="158"/>
      <c r="CI118" s="158"/>
      <c r="CJ118" s="158"/>
      <c r="CK118" s="158"/>
      <c r="CL118" s="158"/>
      <c r="CM118" s="158"/>
      <c r="CN118" s="158"/>
      <c r="CO118" s="158"/>
      <c r="CP118" s="158"/>
      <c r="CQ118" s="158"/>
      <c r="CR118" s="158"/>
      <c r="CS118" s="158"/>
    </row>
    <row r="119" spans="1:97" s="52" customFormat="1" ht="15" customHeight="1">
      <c r="A119" s="105">
        <f t="shared" si="17"/>
        <v>107</v>
      </c>
      <c r="B119" s="113"/>
      <c r="D119" s="237" t="s">
        <v>199</v>
      </c>
      <c r="E119" s="237"/>
      <c r="F119" s="235">
        <v>4</v>
      </c>
      <c r="G119" s="109">
        <v>125</v>
      </c>
      <c r="H119" s="109"/>
      <c r="I119" s="109"/>
      <c r="J119" s="109"/>
      <c r="K119" s="110"/>
      <c r="L119" s="61">
        <f t="shared" si="24"/>
        <v>39358.8</v>
      </c>
      <c r="M119" s="238">
        <f t="shared" si="25"/>
        <v>39364.4</v>
      </c>
      <c r="N119" s="382">
        <f t="shared" si="26"/>
        <v>39356</v>
      </c>
      <c r="O119" s="383">
        <f t="shared" si="27"/>
        <v>39358.8</v>
      </c>
      <c r="P119" s="383">
        <f t="shared" si="28"/>
        <v>39356</v>
      </c>
      <c r="Q119" s="383">
        <f t="shared" si="29"/>
        <v>39356</v>
      </c>
      <c r="R119" s="383">
        <f t="shared" si="30"/>
        <v>39356</v>
      </c>
      <c r="S119" s="113"/>
      <c r="T119" s="142"/>
      <c r="U119" s="142"/>
      <c r="V119" s="142"/>
      <c r="W119" s="142"/>
      <c r="X119" s="143"/>
      <c r="Y119" s="144"/>
      <c r="Z119" s="236"/>
      <c r="AA119" s="236"/>
      <c r="AB119" s="236"/>
      <c r="AC119" s="236"/>
      <c r="AD119" s="236"/>
      <c r="AE119" s="236"/>
      <c r="AF119" s="236"/>
      <c r="AG119" s="236"/>
      <c r="AH119" s="412">
        <f>2*F119*8</f>
        <v>64</v>
      </c>
      <c r="AI119" s="144">
        <f t="shared" si="35"/>
        <v>32</v>
      </c>
      <c r="AJ119" s="236">
        <f t="shared" si="34"/>
        <v>128</v>
      </c>
      <c r="AK119" s="144"/>
      <c r="AL119" s="144"/>
      <c r="AM119" s="144"/>
      <c r="AN119" s="144"/>
      <c r="AO119" s="144"/>
      <c r="AP119"/>
      <c r="AQ119" s="144"/>
      <c r="AR119" s="144"/>
      <c r="AS119" s="172"/>
      <c r="AT119" s="173"/>
      <c r="AU119" s="173">
        <v>0.1</v>
      </c>
      <c r="AV119" s="54"/>
      <c r="AW119" s="208" t="s">
        <v>225</v>
      </c>
      <c r="AX119" s="155"/>
      <c r="AY119" s="155"/>
      <c r="AZ119" s="155"/>
      <c r="BA119" s="155"/>
      <c r="BB119" s="155"/>
      <c r="BC119" s="155"/>
      <c r="BD119" s="155"/>
      <c r="BE119" s="155"/>
      <c r="BF119" s="155"/>
      <c r="BG119" s="155"/>
      <c r="BH119" s="155"/>
      <c r="BI119" s="155"/>
      <c r="BJ119" s="158"/>
      <c r="BK119" s="158"/>
      <c r="BL119" s="158"/>
      <c r="BM119" s="158"/>
      <c r="BN119" s="158"/>
      <c r="BO119" s="158"/>
      <c r="BP119" s="158"/>
      <c r="BQ119" s="158"/>
      <c r="BR119" s="158"/>
      <c r="BS119" s="158"/>
      <c r="BT119" s="158"/>
      <c r="BU119" s="158"/>
      <c r="BV119" s="155"/>
      <c r="BW119" s="155"/>
      <c r="BX119" s="155"/>
      <c r="BY119" s="155"/>
      <c r="BZ119" s="155"/>
      <c r="CA119" s="155"/>
      <c r="CB119" s="155"/>
      <c r="CC119" s="155"/>
      <c r="CD119" s="155"/>
      <c r="CE119" s="155"/>
      <c r="CF119" s="155"/>
      <c r="CG119" s="155"/>
      <c r="CH119" s="158"/>
      <c r="CI119" s="158"/>
      <c r="CJ119" s="158"/>
      <c r="CK119" s="158"/>
      <c r="CL119" s="158"/>
      <c r="CM119" s="158"/>
      <c r="CN119" s="158"/>
      <c r="CO119" s="158"/>
      <c r="CP119" s="158"/>
      <c r="CQ119" s="158"/>
      <c r="CR119" s="158"/>
      <c r="CS119" s="158"/>
    </row>
    <row r="120" spans="1:97" s="52" customFormat="1" ht="15" customHeight="1">
      <c r="A120" s="105"/>
      <c r="B120" s="113"/>
      <c r="D120" s="426" t="s">
        <v>226</v>
      </c>
      <c r="E120" s="237"/>
      <c r="F120" s="235"/>
      <c r="G120" s="109"/>
      <c r="H120" s="109"/>
      <c r="I120" s="109"/>
      <c r="J120" s="109"/>
      <c r="K120" s="110"/>
      <c r="L120" s="61"/>
      <c r="M120" s="238"/>
      <c r="N120" s="382"/>
      <c r="O120" s="383"/>
      <c r="P120" s="383"/>
      <c r="Q120" s="383"/>
      <c r="R120" s="383"/>
      <c r="S120" s="113"/>
      <c r="T120" s="427">
        <v>4</v>
      </c>
      <c r="U120" s="142"/>
      <c r="V120" s="142"/>
      <c r="W120" s="142"/>
      <c r="X120" s="143"/>
      <c r="Y120" s="144"/>
      <c r="Z120" s="236"/>
      <c r="AA120" s="236"/>
      <c r="AB120" s="236"/>
      <c r="AC120" s="236"/>
      <c r="AD120" s="236"/>
      <c r="AE120" s="236"/>
      <c r="AF120" s="236"/>
      <c r="AG120" s="236"/>
      <c r="AH120" s="412"/>
      <c r="AI120" s="144"/>
      <c r="AJ120" s="236"/>
      <c r="AK120" s="144"/>
      <c r="AL120" s="144"/>
      <c r="AM120" s="144"/>
      <c r="AN120" s="144"/>
      <c r="AO120" s="144"/>
      <c r="AP120"/>
      <c r="AQ120" s="144"/>
      <c r="AR120" s="144"/>
      <c r="AS120" s="172"/>
      <c r="AT120" s="173"/>
      <c r="AU120" s="173"/>
      <c r="AV120" s="54"/>
      <c r="AW120" s="208"/>
      <c r="AX120" s="155"/>
      <c r="AY120" s="155"/>
      <c r="AZ120" s="155"/>
      <c r="BA120" s="155"/>
      <c r="BB120" s="155"/>
      <c r="BC120" s="155"/>
      <c r="BD120" s="155"/>
      <c r="BE120" s="155"/>
      <c r="BF120" s="155"/>
      <c r="BG120" s="155"/>
      <c r="BH120" s="155"/>
      <c r="BI120" s="155"/>
      <c r="BJ120" s="158"/>
      <c r="BK120" s="158"/>
      <c r="BL120" s="158"/>
      <c r="BM120" s="158"/>
      <c r="BN120" s="158"/>
      <c r="BO120" s="158"/>
      <c r="BP120" s="158"/>
      <c r="BQ120" s="158"/>
      <c r="BR120" s="158"/>
      <c r="BS120" s="158"/>
      <c r="BT120" s="158"/>
      <c r="BU120" s="158"/>
      <c r="BV120" s="155"/>
      <c r="BW120" s="155"/>
      <c r="BX120" s="155"/>
      <c r="BY120" s="155"/>
      <c r="BZ120" s="155"/>
      <c r="CA120" s="155"/>
      <c r="CB120" s="155"/>
      <c r="CC120" s="155"/>
      <c r="CD120" s="155"/>
      <c r="CE120" s="155"/>
      <c r="CF120" s="155"/>
      <c r="CG120" s="155"/>
      <c r="CH120" s="158"/>
      <c r="CI120" s="158"/>
      <c r="CJ120" s="158"/>
      <c r="CK120" s="158"/>
      <c r="CL120" s="158"/>
      <c r="CM120" s="158"/>
      <c r="CN120" s="158"/>
      <c r="CO120" s="158"/>
      <c r="CP120" s="158"/>
      <c r="CQ120" s="158"/>
      <c r="CR120" s="158"/>
      <c r="CS120" s="158"/>
    </row>
    <row r="121" spans="1:97" s="52" customFormat="1" ht="15" customHeight="1">
      <c r="A121" s="105">
        <f>A119+1</f>
        <v>108</v>
      </c>
      <c r="B121" s="113"/>
      <c r="D121" s="237"/>
      <c r="E121" s="237"/>
      <c r="F121" s="235"/>
      <c r="G121" s="109"/>
      <c r="H121" s="109"/>
      <c r="I121" s="109"/>
      <c r="J121" s="109"/>
      <c r="K121" s="110"/>
      <c r="L121" s="61">
        <f t="shared" si="24"/>
      </c>
      <c r="M121" s="238">
        <f t="shared" si="25"/>
      </c>
      <c r="N121" s="382">
        <f t="shared" si="26"/>
        <v>39356</v>
      </c>
      <c r="O121" s="383">
        <f aca="true" t="shared" si="36" ref="O121:O150">IF(G121="",(DATEVALUE("10/1/2007")),VLOOKUP(G121,$A$10:$M$142,13))</f>
        <v>39356</v>
      </c>
      <c r="P121" s="383">
        <f aca="true" t="shared" si="37" ref="P121:P150">IF(H121="",(DATEVALUE("10/1/2007")),VLOOKUP(H121,$A$10:$M$142,13))</f>
        <v>39356</v>
      </c>
      <c r="Q121" s="383">
        <f aca="true" t="shared" si="38" ref="Q121:Q150">IF(I121="",(DATEVALUE("10/1/2007")),VLOOKUP(I121,$A$10:$M$142,13))</f>
        <v>39356</v>
      </c>
      <c r="R121" s="383">
        <f aca="true" t="shared" si="39" ref="R121:R150">IF(J121="",(DATEVALUE("10/1/2007")),VLOOKUP(J121,$A$10:$M$142,13))</f>
        <v>39356</v>
      </c>
      <c r="S121" s="113"/>
      <c r="T121" s="142"/>
      <c r="U121" s="142"/>
      <c r="V121" s="142"/>
      <c r="W121" s="142"/>
      <c r="X121" s="143"/>
      <c r="Y121" s="144"/>
      <c r="Z121" s="236"/>
      <c r="AA121" s="236"/>
      <c r="AB121" s="236"/>
      <c r="AC121" s="236"/>
      <c r="AD121" s="236"/>
      <c r="AE121" s="236"/>
      <c r="AF121" s="236"/>
      <c r="AG121" s="236"/>
      <c r="AH121" s="412"/>
      <c r="AI121" s="144"/>
      <c r="AJ121" s="236"/>
      <c r="AK121" s="144"/>
      <c r="AL121" s="144"/>
      <c r="AM121" s="144"/>
      <c r="AN121" s="144"/>
      <c r="AO121" s="144"/>
      <c r="AP121"/>
      <c r="AQ121" s="144"/>
      <c r="AR121" s="144"/>
      <c r="AS121" s="172"/>
      <c r="AT121" s="173"/>
      <c r="AU121" s="173"/>
      <c r="AV121" s="54"/>
      <c r="AW121" s="208"/>
      <c r="AX121" s="155"/>
      <c r="AY121" s="155"/>
      <c r="AZ121" s="155"/>
      <c r="BA121" s="155"/>
      <c r="BB121" s="155"/>
      <c r="BC121" s="155"/>
      <c r="BD121" s="155"/>
      <c r="BE121" s="155"/>
      <c r="BF121" s="155"/>
      <c r="BG121" s="155"/>
      <c r="BH121" s="155"/>
      <c r="BI121" s="155"/>
      <c r="BJ121" s="158"/>
      <c r="BK121" s="158"/>
      <c r="BL121" s="158"/>
      <c r="BM121" s="158"/>
      <c r="BN121" s="158"/>
      <c r="BO121" s="158"/>
      <c r="BP121" s="158"/>
      <c r="BQ121" s="158"/>
      <c r="BR121" s="158"/>
      <c r="BS121" s="158"/>
      <c r="BT121" s="158"/>
      <c r="BU121" s="158"/>
      <c r="BV121" s="155"/>
      <c r="BW121" s="155"/>
      <c r="BX121" s="155"/>
      <c r="BY121" s="155"/>
      <c r="BZ121" s="155"/>
      <c r="CA121" s="155"/>
      <c r="CB121" s="155"/>
      <c r="CC121" s="155"/>
      <c r="CD121" s="155"/>
      <c r="CE121" s="155"/>
      <c r="CF121" s="155"/>
      <c r="CG121" s="155"/>
      <c r="CH121" s="158"/>
      <c r="CI121" s="158"/>
      <c r="CJ121" s="158"/>
      <c r="CK121" s="158"/>
      <c r="CL121" s="158"/>
      <c r="CM121" s="158"/>
      <c r="CN121" s="158"/>
      <c r="CO121" s="158"/>
      <c r="CP121" s="158"/>
      <c r="CQ121" s="158"/>
      <c r="CR121" s="158"/>
      <c r="CS121" s="158"/>
    </row>
    <row r="122" spans="1:97" s="52" customFormat="1" ht="15" customHeight="1">
      <c r="A122" s="105">
        <f t="shared" si="17"/>
        <v>109</v>
      </c>
      <c r="B122" s="113"/>
      <c r="C122" s="52" t="s">
        <v>200</v>
      </c>
      <c r="D122" s="237"/>
      <c r="E122" s="237"/>
      <c r="F122" s="235"/>
      <c r="G122" s="109"/>
      <c r="H122" s="109"/>
      <c r="I122" s="109"/>
      <c r="J122" s="109"/>
      <c r="K122" s="110"/>
      <c r="L122" s="61">
        <f t="shared" si="24"/>
      </c>
      <c r="M122" s="238">
        <f t="shared" si="25"/>
      </c>
      <c r="N122" s="382">
        <f t="shared" si="26"/>
        <v>39356</v>
      </c>
      <c r="O122" s="383">
        <f t="shared" si="36"/>
        <v>39356</v>
      </c>
      <c r="P122" s="383">
        <f t="shared" si="37"/>
        <v>39356</v>
      </c>
      <c r="Q122" s="383">
        <f t="shared" si="38"/>
        <v>39356</v>
      </c>
      <c r="R122" s="383">
        <f t="shared" si="39"/>
        <v>39356</v>
      </c>
      <c r="S122" s="113"/>
      <c r="T122" s="142">
        <v>1</v>
      </c>
      <c r="U122" s="142"/>
      <c r="V122" s="142"/>
      <c r="W122" s="142"/>
      <c r="X122" s="143"/>
      <c r="Y122" s="144"/>
      <c r="Z122" s="236"/>
      <c r="AA122" s="236"/>
      <c r="AB122" s="236"/>
      <c r="AC122" s="236"/>
      <c r="AD122" s="236"/>
      <c r="AE122" s="236"/>
      <c r="AF122" s="236"/>
      <c r="AG122" s="236"/>
      <c r="AH122" s="412"/>
      <c r="AI122" s="144"/>
      <c r="AJ122" s="236"/>
      <c r="AK122" s="144"/>
      <c r="AL122" s="144"/>
      <c r="AM122" s="144"/>
      <c r="AN122" s="144"/>
      <c r="AO122" s="144"/>
      <c r="AP122"/>
      <c r="AQ122" s="144"/>
      <c r="AR122" s="144"/>
      <c r="AS122" s="172"/>
      <c r="AT122" s="173"/>
      <c r="AU122" s="173"/>
      <c r="AV122" s="54"/>
      <c r="AW122" s="208"/>
      <c r="AX122" s="155"/>
      <c r="AY122" s="155"/>
      <c r="AZ122" s="155"/>
      <c r="BA122" s="155"/>
      <c r="BB122" s="155"/>
      <c r="BC122" s="155"/>
      <c r="BD122" s="155"/>
      <c r="BE122" s="155"/>
      <c r="BF122" s="155"/>
      <c r="BG122" s="155"/>
      <c r="BH122" s="155"/>
      <c r="BI122" s="155"/>
      <c r="BJ122" s="158"/>
      <c r="BK122" s="158"/>
      <c r="BL122" s="158"/>
      <c r="BM122" s="158"/>
      <c r="BN122" s="158"/>
      <c r="BO122" s="158"/>
      <c r="BP122" s="158"/>
      <c r="BQ122" s="158"/>
      <c r="BR122" s="158"/>
      <c r="BS122" s="158"/>
      <c r="BT122" s="158"/>
      <c r="BU122" s="158"/>
      <c r="BV122" s="155"/>
      <c r="BW122" s="155"/>
      <c r="BX122" s="155"/>
      <c r="BY122" s="155"/>
      <c r="BZ122" s="155"/>
      <c r="CA122" s="155"/>
      <c r="CB122" s="155"/>
      <c r="CC122" s="155"/>
      <c r="CD122" s="155"/>
      <c r="CE122" s="155"/>
      <c r="CF122" s="155"/>
      <c r="CG122" s="155"/>
      <c r="CH122" s="158"/>
      <c r="CI122" s="158"/>
      <c r="CJ122" s="158"/>
      <c r="CK122" s="158"/>
      <c r="CL122" s="158"/>
      <c r="CM122" s="158"/>
      <c r="CN122" s="158"/>
      <c r="CO122" s="158"/>
      <c r="CP122" s="158"/>
      <c r="CQ122" s="158"/>
      <c r="CR122" s="158"/>
      <c r="CS122" s="158"/>
    </row>
    <row r="123" spans="1:97" s="52" customFormat="1" ht="15" customHeight="1">
      <c r="A123" s="105">
        <f t="shared" si="17"/>
        <v>110</v>
      </c>
      <c r="B123" s="113"/>
      <c r="C123" s="237"/>
      <c r="D123" s="237" t="s">
        <v>172</v>
      </c>
      <c r="E123" s="237"/>
      <c r="F123" s="235">
        <v>2</v>
      </c>
      <c r="G123" s="109"/>
      <c r="H123" s="109">
        <v>19</v>
      </c>
      <c r="I123" s="109"/>
      <c r="J123" s="109"/>
      <c r="K123" s="110">
        <v>40695</v>
      </c>
      <c r="L123" s="61">
        <f t="shared" si="24"/>
        <v>40695</v>
      </c>
      <c r="M123" s="238">
        <f t="shared" si="25"/>
        <v>40697.8</v>
      </c>
      <c r="N123" s="382">
        <f t="shared" si="26"/>
        <v>40695</v>
      </c>
      <c r="O123" s="383">
        <f t="shared" si="36"/>
        <v>39356</v>
      </c>
      <c r="P123" s="383">
        <f t="shared" si="37"/>
      </c>
      <c r="Q123" s="383">
        <f t="shared" si="38"/>
        <v>39356</v>
      </c>
      <c r="R123" s="383">
        <f t="shared" si="39"/>
        <v>39356</v>
      </c>
      <c r="S123" s="113"/>
      <c r="T123" s="142"/>
      <c r="U123" s="142"/>
      <c r="V123" s="142"/>
      <c r="W123" s="142"/>
      <c r="X123" s="143"/>
      <c r="Y123" s="144"/>
      <c r="Z123" s="236"/>
      <c r="AA123" s="236"/>
      <c r="AB123" s="236"/>
      <c r="AC123" s="236"/>
      <c r="AD123" s="236"/>
      <c r="AE123" s="236"/>
      <c r="AF123" s="236"/>
      <c r="AG123" s="236"/>
      <c r="AH123" s="412">
        <v>8</v>
      </c>
      <c r="AI123" s="144">
        <f t="shared" si="35"/>
        <v>16</v>
      </c>
      <c r="AJ123" s="236">
        <f>4*F123*8</f>
        <v>64</v>
      </c>
      <c r="AK123" s="144"/>
      <c r="AL123" s="144"/>
      <c r="AM123" s="144"/>
      <c r="AN123" s="144"/>
      <c r="AO123" s="144"/>
      <c r="AP123"/>
      <c r="AQ123" s="144"/>
      <c r="AR123" s="144"/>
      <c r="AS123" s="172"/>
      <c r="AT123" s="173"/>
      <c r="AU123" s="173">
        <v>0.1</v>
      </c>
      <c r="AV123" s="54"/>
      <c r="AW123" s="208" t="s">
        <v>225</v>
      </c>
      <c r="AX123" s="155"/>
      <c r="AY123" s="155"/>
      <c r="AZ123" s="155"/>
      <c r="BA123" s="155"/>
      <c r="BB123" s="155"/>
      <c r="BC123" s="155"/>
      <c r="BD123" s="155"/>
      <c r="BE123" s="155"/>
      <c r="BF123" s="155"/>
      <c r="BG123" s="155"/>
      <c r="BH123" s="155"/>
      <c r="BI123" s="155"/>
      <c r="BJ123" s="158"/>
      <c r="BK123" s="158"/>
      <c r="BL123" s="158"/>
      <c r="BM123" s="158"/>
      <c r="BN123" s="158"/>
      <c r="BO123" s="158"/>
      <c r="BP123" s="158"/>
      <c r="BQ123" s="158"/>
      <c r="BR123" s="158"/>
      <c r="BS123" s="158"/>
      <c r="BT123" s="158"/>
      <c r="BU123" s="158"/>
      <c r="BV123" s="155"/>
      <c r="BW123" s="155"/>
      <c r="BX123" s="155"/>
      <c r="BY123" s="155"/>
      <c r="BZ123" s="155"/>
      <c r="CA123" s="155"/>
      <c r="CB123" s="155"/>
      <c r="CC123" s="155"/>
      <c r="CD123" s="155"/>
      <c r="CE123" s="155"/>
      <c r="CF123" s="155"/>
      <c r="CG123" s="155"/>
      <c r="CH123" s="158"/>
      <c r="CI123" s="158"/>
      <c r="CJ123" s="158"/>
      <c r="CK123" s="158"/>
      <c r="CL123" s="158"/>
      <c r="CM123" s="158"/>
      <c r="CN123" s="158"/>
      <c r="CO123" s="158"/>
      <c r="CP123" s="158"/>
      <c r="CQ123" s="158"/>
      <c r="CR123" s="158"/>
      <c r="CS123" s="158"/>
    </row>
    <row r="124" spans="1:97" s="52" customFormat="1" ht="15" customHeight="1">
      <c r="A124" s="105">
        <f t="shared" si="17"/>
        <v>111</v>
      </c>
      <c r="B124" s="113"/>
      <c r="C124" s="237"/>
      <c r="D124" s="237" t="s">
        <v>201</v>
      </c>
      <c r="E124" s="237"/>
      <c r="F124" s="235">
        <v>2</v>
      </c>
      <c r="G124" s="109">
        <v>129</v>
      </c>
      <c r="H124" s="109"/>
      <c r="I124" s="109"/>
      <c r="J124" s="109"/>
      <c r="K124" s="110"/>
      <c r="L124" s="61">
        <f t="shared" si="24"/>
        <v>39356</v>
      </c>
      <c r="M124" s="238">
        <f t="shared" si="25"/>
        <v>39358.8</v>
      </c>
      <c r="N124" s="382">
        <f t="shared" si="26"/>
        <v>39356</v>
      </c>
      <c r="O124" s="383">
        <f t="shared" si="36"/>
      </c>
      <c r="P124" s="383">
        <f t="shared" si="37"/>
        <v>39356</v>
      </c>
      <c r="Q124" s="383">
        <f t="shared" si="38"/>
        <v>39356</v>
      </c>
      <c r="R124" s="383">
        <f t="shared" si="39"/>
        <v>39356</v>
      </c>
      <c r="S124" s="113"/>
      <c r="T124" s="142"/>
      <c r="U124" s="142"/>
      <c r="V124" s="142"/>
      <c r="W124" s="142"/>
      <c r="X124" s="143"/>
      <c r="Y124" s="144"/>
      <c r="Z124" s="236"/>
      <c r="AA124" s="236"/>
      <c r="AB124" s="236"/>
      <c r="AC124" s="236"/>
      <c r="AD124" s="236"/>
      <c r="AE124" s="236"/>
      <c r="AF124" s="236"/>
      <c r="AG124" s="236"/>
      <c r="AH124" s="412"/>
      <c r="AI124" s="144">
        <f t="shared" si="35"/>
        <v>16</v>
      </c>
      <c r="AJ124" s="236">
        <f>4*F124*8</f>
        <v>64</v>
      </c>
      <c r="AK124" s="144"/>
      <c r="AL124" s="144"/>
      <c r="AM124" s="144"/>
      <c r="AN124" s="144"/>
      <c r="AO124" s="144"/>
      <c r="AP124"/>
      <c r="AQ124" s="144"/>
      <c r="AR124" s="144"/>
      <c r="AS124" s="172"/>
      <c r="AT124" s="173"/>
      <c r="AU124" s="173">
        <v>0.1</v>
      </c>
      <c r="AV124" s="54"/>
      <c r="AW124" s="208" t="s">
        <v>225</v>
      </c>
      <c r="AX124" s="155"/>
      <c r="AY124" s="155"/>
      <c r="AZ124" s="155"/>
      <c r="BA124" s="155"/>
      <c r="BB124" s="155"/>
      <c r="BC124" s="155"/>
      <c r="BD124" s="155"/>
      <c r="BE124" s="155"/>
      <c r="BF124" s="155"/>
      <c r="BG124" s="155"/>
      <c r="BH124" s="155"/>
      <c r="BI124" s="155"/>
      <c r="BJ124" s="158"/>
      <c r="BK124" s="158"/>
      <c r="BL124" s="158"/>
      <c r="BM124" s="158"/>
      <c r="BN124" s="158"/>
      <c r="BO124" s="158"/>
      <c r="BP124" s="158"/>
      <c r="BQ124" s="158"/>
      <c r="BR124" s="158"/>
      <c r="BS124" s="158"/>
      <c r="BT124" s="158"/>
      <c r="BU124" s="158"/>
      <c r="BV124" s="155"/>
      <c r="BW124" s="155"/>
      <c r="BX124" s="155"/>
      <c r="BY124" s="155"/>
      <c r="BZ124" s="155"/>
      <c r="CA124" s="155"/>
      <c r="CB124" s="155"/>
      <c r="CC124" s="155"/>
      <c r="CD124" s="155"/>
      <c r="CE124" s="155"/>
      <c r="CF124" s="155"/>
      <c r="CG124" s="155"/>
      <c r="CH124" s="158"/>
      <c r="CI124" s="158"/>
      <c r="CJ124" s="158"/>
      <c r="CK124" s="158"/>
      <c r="CL124" s="158"/>
      <c r="CM124" s="158"/>
      <c r="CN124" s="158"/>
      <c r="CO124" s="158"/>
      <c r="CP124" s="158"/>
      <c r="CQ124" s="158"/>
      <c r="CR124" s="158"/>
      <c r="CS124" s="158"/>
    </row>
    <row r="125" spans="1:97" s="52" customFormat="1" ht="15" customHeight="1">
      <c r="A125" s="105">
        <f t="shared" si="17"/>
        <v>112</v>
      </c>
      <c r="B125" s="113"/>
      <c r="C125" s="237"/>
      <c r="D125" s="237" t="s">
        <v>202</v>
      </c>
      <c r="E125" s="237"/>
      <c r="F125" s="235">
        <v>2</v>
      </c>
      <c r="G125" s="109">
        <v>130</v>
      </c>
      <c r="H125" s="109"/>
      <c r="I125" s="109"/>
      <c r="J125" s="109"/>
      <c r="K125" s="110"/>
      <c r="L125" s="61">
        <f t="shared" si="24"/>
        <v>39356</v>
      </c>
      <c r="M125" s="238">
        <f t="shared" si="25"/>
        <v>39358.8</v>
      </c>
      <c r="N125" s="382">
        <f t="shared" si="26"/>
        <v>39356</v>
      </c>
      <c r="O125" s="383">
        <f t="shared" si="36"/>
      </c>
      <c r="P125" s="383">
        <f t="shared" si="37"/>
        <v>39356</v>
      </c>
      <c r="Q125" s="383">
        <f t="shared" si="38"/>
        <v>39356</v>
      </c>
      <c r="R125" s="383">
        <f t="shared" si="39"/>
        <v>39356</v>
      </c>
      <c r="S125" s="113"/>
      <c r="T125" s="142"/>
      <c r="U125" s="142"/>
      <c r="V125" s="142"/>
      <c r="W125" s="142"/>
      <c r="X125" s="143"/>
      <c r="Y125" s="144"/>
      <c r="Z125" s="236"/>
      <c r="AA125" s="236"/>
      <c r="AB125" s="236"/>
      <c r="AC125" s="236"/>
      <c r="AD125" s="236"/>
      <c r="AE125" s="236"/>
      <c r="AF125" s="236"/>
      <c r="AG125" s="236"/>
      <c r="AH125" s="412"/>
      <c r="AI125" s="144">
        <f t="shared" si="35"/>
        <v>16</v>
      </c>
      <c r="AJ125" s="236">
        <f>4*F125*8</f>
        <v>64</v>
      </c>
      <c r="AK125" s="144"/>
      <c r="AL125" s="144"/>
      <c r="AM125" s="144"/>
      <c r="AN125" s="144"/>
      <c r="AO125" s="144"/>
      <c r="AP125"/>
      <c r="AQ125" s="144"/>
      <c r="AR125" s="144"/>
      <c r="AS125" s="172"/>
      <c r="AT125" s="173"/>
      <c r="AU125" s="173">
        <v>0.1</v>
      </c>
      <c r="AV125" s="54"/>
      <c r="AW125" s="208" t="s">
        <v>225</v>
      </c>
      <c r="AX125" s="155"/>
      <c r="AY125" s="155"/>
      <c r="AZ125" s="155"/>
      <c r="BA125" s="155"/>
      <c r="BB125" s="155"/>
      <c r="BC125" s="155"/>
      <c r="BD125" s="155"/>
      <c r="BE125" s="155"/>
      <c r="BF125" s="155"/>
      <c r="BG125" s="155"/>
      <c r="BH125" s="155"/>
      <c r="BI125" s="155"/>
      <c r="BJ125" s="158"/>
      <c r="BK125" s="158"/>
      <c r="BL125" s="158"/>
      <c r="BM125" s="158"/>
      <c r="BN125" s="158"/>
      <c r="BO125" s="158"/>
      <c r="BP125" s="158"/>
      <c r="BQ125" s="158"/>
      <c r="BR125" s="158"/>
      <c r="BS125" s="158"/>
      <c r="BT125" s="158"/>
      <c r="BU125" s="158"/>
      <c r="BV125" s="155"/>
      <c r="BW125" s="155"/>
      <c r="BX125" s="155"/>
      <c r="BY125" s="155"/>
      <c r="BZ125" s="155"/>
      <c r="CA125" s="155"/>
      <c r="CB125" s="155"/>
      <c r="CC125" s="155"/>
      <c r="CD125" s="155"/>
      <c r="CE125" s="155"/>
      <c r="CF125" s="155"/>
      <c r="CG125" s="155"/>
      <c r="CH125" s="158"/>
      <c r="CI125" s="158"/>
      <c r="CJ125" s="158"/>
      <c r="CK125" s="158"/>
      <c r="CL125" s="158"/>
      <c r="CM125" s="158"/>
      <c r="CN125" s="158"/>
      <c r="CO125" s="158"/>
      <c r="CP125" s="158"/>
      <c r="CQ125" s="158"/>
      <c r="CR125" s="158"/>
      <c r="CS125" s="158"/>
    </row>
    <row r="126" spans="1:97" s="52" customFormat="1" ht="15" customHeight="1">
      <c r="A126" s="105">
        <f t="shared" si="17"/>
        <v>113</v>
      </c>
      <c r="B126" s="113"/>
      <c r="D126" s="237" t="s">
        <v>203</v>
      </c>
      <c r="E126" s="237"/>
      <c r="F126" s="235">
        <v>1</v>
      </c>
      <c r="G126" s="109">
        <v>131</v>
      </c>
      <c r="H126" s="109"/>
      <c r="I126" s="109"/>
      <c r="J126" s="109"/>
      <c r="K126" s="110"/>
      <c r="L126" s="61">
        <f t="shared" si="24"/>
        <v>39356</v>
      </c>
      <c r="M126" s="238">
        <f t="shared" si="25"/>
        <v>39357.4</v>
      </c>
      <c r="N126" s="382">
        <f t="shared" si="26"/>
        <v>39356</v>
      </c>
      <c r="O126" s="383">
        <f t="shared" si="36"/>
      </c>
      <c r="P126" s="383">
        <f t="shared" si="37"/>
        <v>39356</v>
      </c>
      <c r="Q126" s="383">
        <f t="shared" si="38"/>
        <v>39356</v>
      </c>
      <c r="R126" s="383">
        <f t="shared" si="39"/>
        <v>39356</v>
      </c>
      <c r="S126" s="113"/>
      <c r="T126" s="142"/>
      <c r="U126" s="142"/>
      <c r="V126" s="142"/>
      <c r="W126" s="142"/>
      <c r="X126" s="143"/>
      <c r="Y126" s="144"/>
      <c r="Z126" s="236"/>
      <c r="AA126" s="236"/>
      <c r="AB126" s="236"/>
      <c r="AC126" s="236"/>
      <c r="AD126" s="236"/>
      <c r="AE126" s="236"/>
      <c r="AF126" s="236"/>
      <c r="AG126" s="236"/>
      <c r="AH126" s="412"/>
      <c r="AI126" s="144">
        <f t="shared" si="35"/>
        <v>8</v>
      </c>
      <c r="AJ126" s="236">
        <f>4*F126*8</f>
        <v>32</v>
      </c>
      <c r="AK126" s="144"/>
      <c r="AL126" s="144"/>
      <c r="AM126" s="144"/>
      <c r="AN126" s="144"/>
      <c r="AO126" s="144"/>
      <c r="AP126"/>
      <c r="AQ126" s="144"/>
      <c r="AR126" s="144"/>
      <c r="AS126" s="172"/>
      <c r="AT126" s="173"/>
      <c r="AU126" s="173">
        <v>0.1</v>
      </c>
      <c r="AV126" s="54"/>
      <c r="AW126" s="208" t="s">
        <v>225</v>
      </c>
      <c r="AX126" s="155"/>
      <c r="AY126" s="155"/>
      <c r="AZ126" s="155"/>
      <c r="BA126" s="155"/>
      <c r="BB126" s="155"/>
      <c r="BC126" s="155"/>
      <c r="BD126" s="155"/>
      <c r="BE126" s="155"/>
      <c r="BF126" s="155"/>
      <c r="BG126" s="155"/>
      <c r="BH126" s="155"/>
      <c r="BI126" s="155"/>
      <c r="BJ126" s="158"/>
      <c r="BK126" s="158"/>
      <c r="BL126" s="158"/>
      <c r="BM126" s="158"/>
      <c r="BN126" s="158"/>
      <c r="BO126" s="158"/>
      <c r="BP126" s="158"/>
      <c r="BQ126" s="158"/>
      <c r="BR126" s="158"/>
      <c r="BS126" s="158"/>
      <c r="BT126" s="158"/>
      <c r="BU126" s="158"/>
      <c r="BV126" s="155"/>
      <c r="BW126" s="155"/>
      <c r="BX126" s="155"/>
      <c r="BY126" s="155"/>
      <c r="BZ126" s="155"/>
      <c r="CA126" s="155"/>
      <c r="CB126" s="155"/>
      <c r="CC126" s="155"/>
      <c r="CD126" s="155"/>
      <c r="CE126" s="155"/>
      <c r="CF126" s="155"/>
      <c r="CG126" s="155"/>
      <c r="CH126" s="158"/>
      <c r="CI126" s="158"/>
      <c r="CJ126" s="158"/>
      <c r="CK126" s="158"/>
      <c r="CL126" s="158"/>
      <c r="CM126" s="158"/>
      <c r="CN126" s="158"/>
      <c r="CO126" s="158"/>
      <c r="CP126" s="158"/>
      <c r="CQ126" s="158"/>
      <c r="CR126" s="158"/>
      <c r="CS126" s="158"/>
    </row>
    <row r="127" spans="1:97" s="52" customFormat="1" ht="15" customHeight="1">
      <c r="A127" s="105">
        <f t="shared" si="17"/>
        <v>114</v>
      </c>
      <c r="B127" s="113"/>
      <c r="D127" s="237" t="s">
        <v>204</v>
      </c>
      <c r="E127" s="237"/>
      <c r="F127" s="235">
        <v>1</v>
      </c>
      <c r="G127" s="109">
        <v>132</v>
      </c>
      <c r="H127" s="109"/>
      <c r="I127" s="109"/>
      <c r="J127" s="109"/>
      <c r="K127" s="110"/>
      <c r="L127" s="61">
        <f t="shared" si="24"/>
        <v>39356</v>
      </c>
      <c r="M127" s="238">
        <f t="shared" si="25"/>
        <v>39357.4</v>
      </c>
      <c r="N127" s="382">
        <f t="shared" si="26"/>
        <v>39356</v>
      </c>
      <c r="O127" s="383">
        <f t="shared" si="36"/>
      </c>
      <c r="P127" s="383">
        <f t="shared" si="37"/>
        <v>39356</v>
      </c>
      <c r="Q127" s="383">
        <f t="shared" si="38"/>
        <v>39356</v>
      </c>
      <c r="R127" s="383">
        <f t="shared" si="39"/>
        <v>39356</v>
      </c>
      <c r="S127" s="113"/>
      <c r="T127" s="142"/>
      <c r="U127" s="142"/>
      <c r="V127" s="142"/>
      <c r="W127" s="142"/>
      <c r="X127" s="143"/>
      <c r="Y127" s="144"/>
      <c r="Z127" s="236"/>
      <c r="AA127" s="236"/>
      <c r="AB127" s="236"/>
      <c r="AC127" s="236"/>
      <c r="AD127" s="236"/>
      <c r="AE127" s="236"/>
      <c r="AF127" s="236"/>
      <c r="AG127" s="236"/>
      <c r="AH127" s="412"/>
      <c r="AI127" s="144">
        <f t="shared" si="35"/>
        <v>8</v>
      </c>
      <c r="AJ127" s="236">
        <f>4*F127*8</f>
        <v>32</v>
      </c>
      <c r="AK127" s="144"/>
      <c r="AL127" s="144"/>
      <c r="AM127" s="144"/>
      <c r="AN127" s="144"/>
      <c r="AO127" s="144"/>
      <c r="AP127"/>
      <c r="AQ127" s="144"/>
      <c r="AR127" s="144"/>
      <c r="AS127" s="172"/>
      <c r="AT127" s="173"/>
      <c r="AU127" s="173">
        <v>0.1</v>
      </c>
      <c r="AV127" s="54"/>
      <c r="AW127" s="208" t="s">
        <v>225</v>
      </c>
      <c r="AX127" s="155"/>
      <c r="AY127" s="155"/>
      <c r="AZ127" s="155"/>
      <c r="BA127" s="155"/>
      <c r="BB127" s="155"/>
      <c r="BC127" s="155"/>
      <c r="BD127" s="155"/>
      <c r="BE127" s="155"/>
      <c r="BF127" s="155"/>
      <c r="BG127" s="155"/>
      <c r="BH127" s="155"/>
      <c r="BI127" s="155"/>
      <c r="BJ127" s="158"/>
      <c r="BK127" s="158"/>
      <c r="BL127" s="158"/>
      <c r="BM127" s="158"/>
      <c r="BN127" s="158"/>
      <c r="BO127" s="158"/>
      <c r="BP127" s="158"/>
      <c r="BQ127" s="158"/>
      <c r="BR127" s="158"/>
      <c r="BS127" s="158"/>
      <c r="BT127" s="158"/>
      <c r="BU127" s="158"/>
      <c r="BV127" s="155"/>
      <c r="BW127" s="155"/>
      <c r="BX127" s="155"/>
      <c r="BY127" s="155"/>
      <c r="BZ127" s="155"/>
      <c r="CA127" s="155"/>
      <c r="CB127" s="155"/>
      <c r="CC127" s="155"/>
      <c r="CD127" s="155"/>
      <c r="CE127" s="155"/>
      <c r="CF127" s="155"/>
      <c r="CG127" s="155"/>
      <c r="CH127" s="158"/>
      <c r="CI127" s="158"/>
      <c r="CJ127" s="158"/>
      <c r="CK127" s="158"/>
      <c r="CL127" s="158"/>
      <c r="CM127" s="158"/>
      <c r="CN127" s="158"/>
      <c r="CO127" s="158"/>
      <c r="CP127" s="158"/>
      <c r="CQ127" s="158"/>
      <c r="CR127" s="158"/>
      <c r="CS127" s="158"/>
    </row>
    <row r="128" spans="1:97" s="52" customFormat="1" ht="15" customHeight="1">
      <c r="A128" s="105">
        <f t="shared" si="17"/>
        <v>115</v>
      </c>
      <c r="B128" s="113"/>
      <c r="D128" s="237" t="s">
        <v>177</v>
      </c>
      <c r="E128" s="237"/>
      <c r="F128" s="235">
        <v>2</v>
      </c>
      <c r="G128" s="109">
        <v>133</v>
      </c>
      <c r="H128" s="109"/>
      <c r="I128" s="109"/>
      <c r="J128" s="109"/>
      <c r="K128" s="110"/>
      <c r="L128" s="61">
        <f t="shared" si="24"/>
        <v>39356</v>
      </c>
      <c r="M128" s="238">
        <f t="shared" si="25"/>
        <v>39358.8</v>
      </c>
      <c r="N128" s="382">
        <f t="shared" si="26"/>
        <v>39356</v>
      </c>
      <c r="O128" s="383">
        <f t="shared" si="36"/>
      </c>
      <c r="P128" s="383">
        <f t="shared" si="37"/>
        <v>39356</v>
      </c>
      <c r="Q128" s="383">
        <f t="shared" si="38"/>
        <v>39356</v>
      </c>
      <c r="R128" s="383">
        <f t="shared" si="39"/>
        <v>39356</v>
      </c>
      <c r="S128" s="113"/>
      <c r="T128" s="142"/>
      <c r="U128" s="142"/>
      <c r="V128" s="142"/>
      <c r="W128" s="142"/>
      <c r="X128" s="143"/>
      <c r="Y128" s="144"/>
      <c r="Z128" s="236"/>
      <c r="AA128" s="236"/>
      <c r="AB128" s="236"/>
      <c r="AC128" s="236"/>
      <c r="AD128" s="236"/>
      <c r="AE128" s="236"/>
      <c r="AF128" s="236"/>
      <c r="AG128" s="236"/>
      <c r="AH128" s="412"/>
      <c r="AI128" s="144">
        <f t="shared" si="35"/>
        <v>16</v>
      </c>
      <c r="AJ128" s="236">
        <f>5*F128*8</f>
        <v>80</v>
      </c>
      <c r="AK128" s="144"/>
      <c r="AL128" s="144"/>
      <c r="AM128" s="144"/>
      <c r="AN128" s="144"/>
      <c r="AO128" s="144"/>
      <c r="AP128"/>
      <c r="AQ128" s="144"/>
      <c r="AR128" s="144"/>
      <c r="AS128" s="172"/>
      <c r="AT128" s="173"/>
      <c r="AU128" s="173">
        <v>0.1</v>
      </c>
      <c r="AV128" s="54"/>
      <c r="AW128" s="208" t="s">
        <v>225</v>
      </c>
      <c r="AX128" s="155"/>
      <c r="AY128" s="155"/>
      <c r="AZ128" s="155"/>
      <c r="BA128" s="155"/>
      <c r="BB128" s="155"/>
      <c r="BC128" s="155"/>
      <c r="BD128" s="155"/>
      <c r="BE128" s="155"/>
      <c r="BF128" s="155"/>
      <c r="BG128" s="155"/>
      <c r="BH128" s="155"/>
      <c r="BI128" s="155"/>
      <c r="BJ128" s="158"/>
      <c r="BK128" s="158"/>
      <c r="BL128" s="158"/>
      <c r="BM128" s="158"/>
      <c r="BN128" s="158"/>
      <c r="BO128" s="158"/>
      <c r="BP128" s="158"/>
      <c r="BQ128" s="158"/>
      <c r="BR128" s="158"/>
      <c r="BS128" s="158"/>
      <c r="BT128" s="158"/>
      <c r="BU128" s="158"/>
      <c r="BV128" s="155"/>
      <c r="BW128" s="155"/>
      <c r="BX128" s="155"/>
      <c r="BY128" s="155"/>
      <c r="BZ128" s="155"/>
      <c r="CA128" s="155"/>
      <c r="CB128" s="155"/>
      <c r="CC128" s="155"/>
      <c r="CD128" s="155"/>
      <c r="CE128" s="155"/>
      <c r="CF128" s="155"/>
      <c r="CG128" s="155"/>
      <c r="CH128" s="158"/>
      <c r="CI128" s="158"/>
      <c r="CJ128" s="158"/>
      <c r="CK128" s="158"/>
      <c r="CL128" s="158"/>
      <c r="CM128" s="158"/>
      <c r="CN128" s="158"/>
      <c r="CO128" s="158"/>
      <c r="CP128" s="158"/>
      <c r="CQ128" s="158"/>
      <c r="CR128" s="158"/>
      <c r="CS128" s="158"/>
    </row>
    <row r="129" spans="1:97" s="52" customFormat="1" ht="15" customHeight="1">
      <c r="A129" s="105">
        <f t="shared" si="17"/>
        <v>116</v>
      </c>
      <c r="B129" s="113"/>
      <c r="C129" s="237"/>
      <c r="D129" s="237" t="s">
        <v>205</v>
      </c>
      <c r="E129" s="237"/>
      <c r="F129" s="235">
        <v>2</v>
      </c>
      <c r="G129" s="109">
        <v>134</v>
      </c>
      <c r="H129" s="109"/>
      <c r="I129" s="109"/>
      <c r="J129" s="109"/>
      <c r="K129" s="110"/>
      <c r="L129" s="61">
        <f t="shared" si="24"/>
        <v>39356</v>
      </c>
      <c r="M129" s="238">
        <f t="shared" si="25"/>
        <v>39358.8</v>
      </c>
      <c r="N129" s="382">
        <f t="shared" si="26"/>
        <v>39356</v>
      </c>
      <c r="O129" s="383">
        <f t="shared" si="36"/>
      </c>
      <c r="P129" s="383">
        <f t="shared" si="37"/>
        <v>39356</v>
      </c>
      <c r="Q129" s="383">
        <f t="shared" si="38"/>
        <v>39356</v>
      </c>
      <c r="R129" s="383">
        <f t="shared" si="39"/>
        <v>39356</v>
      </c>
      <c r="S129" s="113"/>
      <c r="T129" s="142"/>
      <c r="U129" s="142"/>
      <c r="V129" s="142"/>
      <c r="W129" s="142"/>
      <c r="X129" s="143"/>
      <c r="Y129" s="144"/>
      <c r="Z129" s="236"/>
      <c r="AA129" s="236"/>
      <c r="AB129" s="236"/>
      <c r="AC129" s="236"/>
      <c r="AD129" s="236"/>
      <c r="AE129" s="236"/>
      <c r="AF129" s="236"/>
      <c r="AG129" s="236"/>
      <c r="AH129" s="412"/>
      <c r="AI129" s="144">
        <f t="shared" si="35"/>
        <v>16</v>
      </c>
      <c r="AJ129" s="236">
        <f>4*F129*8</f>
        <v>64</v>
      </c>
      <c r="AK129" s="144"/>
      <c r="AL129" s="144"/>
      <c r="AM129" s="144"/>
      <c r="AN129" s="144"/>
      <c r="AO129" s="144"/>
      <c r="AP129"/>
      <c r="AQ129" s="144"/>
      <c r="AR129" s="144"/>
      <c r="AS129" s="172"/>
      <c r="AT129" s="173"/>
      <c r="AU129" s="173">
        <v>0.1</v>
      </c>
      <c r="AV129" s="54"/>
      <c r="AW129" s="208" t="s">
        <v>225</v>
      </c>
      <c r="AX129" s="155"/>
      <c r="AY129" s="155"/>
      <c r="AZ129" s="155"/>
      <c r="BA129" s="155"/>
      <c r="BB129" s="155"/>
      <c r="BC129" s="155"/>
      <c r="BD129" s="155"/>
      <c r="BE129" s="155"/>
      <c r="BF129" s="155"/>
      <c r="BG129" s="155"/>
      <c r="BH129" s="155"/>
      <c r="BI129" s="155"/>
      <c r="BJ129" s="158"/>
      <c r="BK129" s="158"/>
      <c r="BL129" s="158"/>
      <c r="BM129" s="158"/>
      <c r="BN129" s="158"/>
      <c r="BO129" s="158"/>
      <c r="BP129" s="158"/>
      <c r="BQ129" s="158"/>
      <c r="BR129" s="158"/>
      <c r="BS129" s="158"/>
      <c r="BT129" s="158"/>
      <c r="BU129" s="158"/>
      <c r="BV129" s="155"/>
      <c r="BW129" s="155"/>
      <c r="BX129" s="155"/>
      <c r="BY129" s="155"/>
      <c r="BZ129" s="155"/>
      <c r="CA129" s="155"/>
      <c r="CB129" s="155"/>
      <c r="CC129" s="155"/>
      <c r="CD129" s="155"/>
      <c r="CE129" s="155"/>
      <c r="CF129" s="155"/>
      <c r="CG129" s="155"/>
      <c r="CH129" s="158"/>
      <c r="CI129" s="158"/>
      <c r="CJ129" s="158"/>
      <c r="CK129" s="158"/>
      <c r="CL129" s="158"/>
      <c r="CM129" s="158"/>
      <c r="CN129" s="158"/>
      <c r="CO129" s="158"/>
      <c r="CP129" s="158"/>
      <c r="CQ129" s="158"/>
      <c r="CR129" s="158"/>
      <c r="CS129" s="158"/>
    </row>
    <row r="130" spans="1:97" s="52" customFormat="1" ht="15" customHeight="1">
      <c r="A130" s="105">
        <f t="shared" si="17"/>
        <v>117</v>
      </c>
      <c r="B130" s="113"/>
      <c r="C130" s="237"/>
      <c r="D130" s="237" t="s">
        <v>178</v>
      </c>
      <c r="E130" s="237"/>
      <c r="F130" s="235">
        <v>3</v>
      </c>
      <c r="G130" s="109">
        <v>135</v>
      </c>
      <c r="H130" s="109"/>
      <c r="I130" s="109"/>
      <c r="J130" s="109"/>
      <c r="K130" s="110"/>
      <c r="L130" s="61">
        <f t="shared" si="24"/>
        <v>39356</v>
      </c>
      <c r="M130" s="238">
        <f t="shared" si="25"/>
        <v>39360.2</v>
      </c>
      <c r="N130" s="382">
        <f t="shared" si="26"/>
        <v>39356</v>
      </c>
      <c r="O130" s="383">
        <f t="shared" si="36"/>
      </c>
      <c r="P130" s="383">
        <f t="shared" si="37"/>
        <v>39356</v>
      </c>
      <c r="Q130" s="383">
        <f t="shared" si="38"/>
        <v>39356</v>
      </c>
      <c r="R130" s="383">
        <f t="shared" si="39"/>
        <v>39356</v>
      </c>
      <c r="S130" s="113"/>
      <c r="T130" s="142"/>
      <c r="U130" s="142"/>
      <c r="V130" s="142"/>
      <c r="W130" s="142"/>
      <c r="X130" s="143"/>
      <c r="Y130" s="144"/>
      <c r="Z130" s="236"/>
      <c r="AA130" s="236"/>
      <c r="AB130" s="236"/>
      <c r="AC130" s="236"/>
      <c r="AD130" s="236"/>
      <c r="AE130" s="236"/>
      <c r="AF130" s="236"/>
      <c r="AG130" s="236"/>
      <c r="AH130" s="412"/>
      <c r="AI130" s="144">
        <f t="shared" si="35"/>
        <v>24</v>
      </c>
      <c r="AJ130" s="236">
        <f>4*F130*8</f>
        <v>96</v>
      </c>
      <c r="AK130" s="144"/>
      <c r="AL130" s="144"/>
      <c r="AM130" s="144"/>
      <c r="AN130" s="144"/>
      <c r="AO130" s="144"/>
      <c r="AP130"/>
      <c r="AQ130" s="144"/>
      <c r="AR130" s="144"/>
      <c r="AS130" s="172"/>
      <c r="AT130" s="173"/>
      <c r="AU130" s="173">
        <v>0.1</v>
      </c>
      <c r="AV130" s="54"/>
      <c r="AW130" s="208" t="s">
        <v>225</v>
      </c>
      <c r="AX130" s="155"/>
      <c r="AY130" s="155"/>
      <c r="AZ130" s="155"/>
      <c r="BA130" s="155"/>
      <c r="BB130" s="155"/>
      <c r="BC130" s="155"/>
      <c r="BD130" s="155"/>
      <c r="BE130" s="155"/>
      <c r="BF130" s="155"/>
      <c r="BG130" s="155"/>
      <c r="BH130" s="155"/>
      <c r="BI130" s="155"/>
      <c r="BJ130" s="158"/>
      <c r="BK130" s="158"/>
      <c r="BL130" s="158"/>
      <c r="BM130" s="158"/>
      <c r="BN130" s="158"/>
      <c r="BO130" s="158"/>
      <c r="BP130" s="158"/>
      <c r="BQ130" s="158"/>
      <c r="BR130" s="158"/>
      <c r="BS130" s="158"/>
      <c r="BT130" s="158"/>
      <c r="BU130" s="158"/>
      <c r="BV130" s="155"/>
      <c r="BW130" s="155"/>
      <c r="BX130" s="155"/>
      <c r="BY130" s="155"/>
      <c r="BZ130" s="155"/>
      <c r="CA130" s="155"/>
      <c r="CB130" s="155"/>
      <c r="CC130" s="155"/>
      <c r="CD130" s="155"/>
      <c r="CE130" s="155"/>
      <c r="CF130" s="155"/>
      <c r="CG130" s="155"/>
      <c r="CH130" s="158"/>
      <c r="CI130" s="158"/>
      <c r="CJ130" s="158"/>
      <c r="CK130" s="158"/>
      <c r="CL130" s="158"/>
      <c r="CM130" s="158"/>
      <c r="CN130" s="158"/>
      <c r="CO130" s="158"/>
      <c r="CP130" s="158"/>
      <c r="CQ130" s="158"/>
      <c r="CR130" s="158"/>
      <c r="CS130" s="158"/>
    </row>
    <row r="131" spans="1:97" s="52" customFormat="1" ht="15" customHeight="1">
      <c r="A131" s="105">
        <f aca="true" t="shared" si="40" ref="A131:A150">A130+1</f>
        <v>118</v>
      </c>
      <c r="B131" s="113"/>
      <c r="C131" s="237"/>
      <c r="D131" s="237"/>
      <c r="E131" s="237"/>
      <c r="F131" s="235"/>
      <c r="G131" s="109"/>
      <c r="H131" s="109"/>
      <c r="I131" s="109"/>
      <c r="J131" s="109"/>
      <c r="K131" s="110"/>
      <c r="L131" s="61">
        <f t="shared" si="24"/>
      </c>
      <c r="M131" s="238">
        <f t="shared" si="25"/>
      </c>
      <c r="N131" s="382">
        <f t="shared" si="26"/>
        <v>39356</v>
      </c>
      <c r="O131" s="383">
        <f t="shared" si="36"/>
        <v>39356</v>
      </c>
      <c r="P131" s="383">
        <f t="shared" si="37"/>
        <v>39356</v>
      </c>
      <c r="Q131" s="383">
        <f t="shared" si="38"/>
        <v>39356</v>
      </c>
      <c r="R131" s="383">
        <f t="shared" si="39"/>
        <v>39356</v>
      </c>
      <c r="S131" s="113"/>
      <c r="T131" s="142"/>
      <c r="U131" s="142"/>
      <c r="V131" s="142"/>
      <c r="W131" s="142"/>
      <c r="X131" s="143"/>
      <c r="Y131" s="144"/>
      <c r="Z131" s="236"/>
      <c r="AA131" s="236"/>
      <c r="AB131" s="236"/>
      <c r="AC131" s="236"/>
      <c r="AD131" s="236"/>
      <c r="AE131" s="236"/>
      <c r="AF131" s="236"/>
      <c r="AG131" s="236"/>
      <c r="AH131" s="412"/>
      <c r="AI131" s="144"/>
      <c r="AJ131" s="236"/>
      <c r="AK131" s="144"/>
      <c r="AL131" s="144"/>
      <c r="AM131" s="144"/>
      <c r="AN131" s="144"/>
      <c r="AO131" s="144"/>
      <c r="AP131"/>
      <c r="AQ131" s="144"/>
      <c r="AR131" s="144"/>
      <c r="AS131" s="172"/>
      <c r="AT131" s="173"/>
      <c r="AU131" s="173"/>
      <c r="AV131" s="54"/>
      <c r="AW131" s="208"/>
      <c r="AX131" s="155"/>
      <c r="AY131" s="155"/>
      <c r="AZ131" s="155"/>
      <c r="BA131" s="155"/>
      <c r="BB131" s="155"/>
      <c r="BC131" s="155"/>
      <c r="BD131" s="155"/>
      <c r="BE131" s="155"/>
      <c r="BF131" s="155"/>
      <c r="BG131" s="155"/>
      <c r="BH131" s="155"/>
      <c r="BI131" s="155"/>
      <c r="BJ131" s="158"/>
      <c r="BK131" s="158"/>
      <c r="BL131" s="158"/>
      <c r="BM131" s="158"/>
      <c r="BN131" s="158"/>
      <c r="BO131" s="158"/>
      <c r="BP131" s="158"/>
      <c r="BQ131" s="158"/>
      <c r="BR131" s="158"/>
      <c r="BS131" s="158"/>
      <c r="BT131" s="158"/>
      <c r="BU131" s="158"/>
      <c r="BV131" s="155"/>
      <c r="BW131" s="155"/>
      <c r="BX131" s="155"/>
      <c r="BY131" s="155"/>
      <c r="BZ131" s="155"/>
      <c r="CA131" s="155"/>
      <c r="CB131" s="155"/>
      <c r="CC131" s="155"/>
      <c r="CD131" s="155"/>
      <c r="CE131" s="155"/>
      <c r="CF131" s="155"/>
      <c r="CG131" s="155"/>
      <c r="CH131" s="158"/>
      <c r="CI131" s="158"/>
      <c r="CJ131" s="158"/>
      <c r="CK131" s="158"/>
      <c r="CL131" s="158"/>
      <c r="CM131" s="158"/>
      <c r="CN131" s="158"/>
      <c r="CO131" s="158"/>
      <c r="CP131" s="158"/>
      <c r="CQ131" s="158"/>
      <c r="CR131" s="158"/>
      <c r="CS131" s="158"/>
    </row>
    <row r="132" spans="1:97" s="52" customFormat="1" ht="15" customHeight="1">
      <c r="A132" s="105">
        <f t="shared" si="40"/>
        <v>119</v>
      </c>
      <c r="B132" s="113"/>
      <c r="C132" s="52" t="s">
        <v>206</v>
      </c>
      <c r="D132" s="237"/>
      <c r="E132" s="237"/>
      <c r="F132" s="235"/>
      <c r="G132" s="109"/>
      <c r="H132" s="109"/>
      <c r="I132" s="109"/>
      <c r="J132" s="109"/>
      <c r="K132" s="110"/>
      <c r="L132" s="61">
        <f t="shared" si="24"/>
      </c>
      <c r="M132" s="238">
        <f t="shared" si="25"/>
      </c>
      <c r="N132" s="382">
        <f t="shared" si="26"/>
        <v>39356</v>
      </c>
      <c r="O132" s="383">
        <f t="shared" si="36"/>
        <v>39356</v>
      </c>
      <c r="P132" s="383">
        <f t="shared" si="37"/>
        <v>39356</v>
      </c>
      <c r="Q132" s="383">
        <f t="shared" si="38"/>
        <v>39356</v>
      </c>
      <c r="R132" s="383">
        <f t="shared" si="39"/>
        <v>39356</v>
      </c>
      <c r="S132" s="113"/>
      <c r="T132" s="142">
        <v>1</v>
      </c>
      <c r="U132" s="142"/>
      <c r="V132" s="142"/>
      <c r="W132" s="142"/>
      <c r="X132" s="143"/>
      <c r="Y132" s="144"/>
      <c r="Z132" s="236"/>
      <c r="AA132" s="236"/>
      <c r="AB132" s="236"/>
      <c r="AC132" s="236"/>
      <c r="AD132" s="236"/>
      <c r="AE132" s="236"/>
      <c r="AF132" s="236"/>
      <c r="AG132" s="236"/>
      <c r="AH132" s="412"/>
      <c r="AI132" s="144"/>
      <c r="AJ132" s="236"/>
      <c r="AK132" s="144"/>
      <c r="AL132" s="144"/>
      <c r="AM132" s="144"/>
      <c r="AN132" s="144"/>
      <c r="AO132" s="144"/>
      <c r="AP132"/>
      <c r="AQ132" s="144"/>
      <c r="AR132" s="144"/>
      <c r="AS132" s="172"/>
      <c r="AT132" s="173"/>
      <c r="AU132" s="173"/>
      <c r="AV132" s="54"/>
      <c r="AW132" s="208"/>
      <c r="AX132" s="155"/>
      <c r="AY132" s="155"/>
      <c r="AZ132" s="155"/>
      <c r="BA132" s="155"/>
      <c r="BB132" s="155"/>
      <c r="BC132" s="155"/>
      <c r="BD132" s="155"/>
      <c r="BE132" s="155"/>
      <c r="BF132" s="155"/>
      <c r="BG132" s="155"/>
      <c r="BH132" s="155"/>
      <c r="BI132" s="155"/>
      <c r="BJ132" s="158"/>
      <c r="BK132" s="158"/>
      <c r="BL132" s="158"/>
      <c r="BM132" s="158"/>
      <c r="BN132" s="158"/>
      <c r="BO132" s="158"/>
      <c r="BP132" s="158"/>
      <c r="BQ132" s="158"/>
      <c r="BR132" s="158"/>
      <c r="BS132" s="158"/>
      <c r="BT132" s="158"/>
      <c r="BU132" s="158"/>
      <c r="BV132" s="155"/>
      <c r="BW132" s="155"/>
      <c r="BX132" s="155"/>
      <c r="BY132" s="155"/>
      <c r="BZ132" s="155"/>
      <c r="CA132" s="155"/>
      <c r="CB132" s="155"/>
      <c r="CC132" s="155"/>
      <c r="CD132" s="155"/>
      <c r="CE132" s="155"/>
      <c r="CF132" s="155"/>
      <c r="CG132" s="155"/>
      <c r="CH132" s="158"/>
      <c r="CI132" s="158"/>
      <c r="CJ132" s="158"/>
      <c r="CK132" s="158"/>
      <c r="CL132" s="158"/>
      <c r="CM132" s="158"/>
      <c r="CN132" s="158"/>
      <c r="CO132" s="158"/>
      <c r="CP132" s="158"/>
      <c r="CQ132" s="158"/>
      <c r="CR132" s="158"/>
      <c r="CS132" s="158"/>
    </row>
    <row r="133" spans="1:97" s="52" customFormat="1" ht="15" customHeight="1">
      <c r="A133" s="105">
        <f t="shared" si="40"/>
        <v>120</v>
      </c>
      <c r="B133" s="113"/>
      <c r="C133" s="237"/>
      <c r="D133" s="237" t="s">
        <v>172</v>
      </c>
      <c r="E133" s="237"/>
      <c r="F133" s="235">
        <v>2</v>
      </c>
      <c r="G133" s="109"/>
      <c r="H133" s="109"/>
      <c r="I133" s="109"/>
      <c r="J133" s="109"/>
      <c r="K133" s="110"/>
      <c r="L133" s="61">
        <f t="shared" si="24"/>
        <v>39356</v>
      </c>
      <c r="M133" s="238">
        <f t="shared" si="25"/>
        <v>39358.8</v>
      </c>
      <c r="N133" s="382">
        <f t="shared" si="26"/>
        <v>39356</v>
      </c>
      <c r="O133" s="383">
        <f t="shared" si="36"/>
        <v>39356</v>
      </c>
      <c r="P133" s="383">
        <f t="shared" si="37"/>
        <v>39356</v>
      </c>
      <c r="Q133" s="383">
        <f t="shared" si="38"/>
        <v>39356</v>
      </c>
      <c r="R133" s="383">
        <f t="shared" si="39"/>
        <v>39356</v>
      </c>
      <c r="S133" s="113"/>
      <c r="T133" s="142"/>
      <c r="U133" s="142"/>
      <c r="V133" s="142"/>
      <c r="W133" s="142"/>
      <c r="X133" s="143"/>
      <c r="Y133" s="144"/>
      <c r="Z133" s="236"/>
      <c r="AA133" s="236"/>
      <c r="AB133" s="236"/>
      <c r="AC133" s="236"/>
      <c r="AD133" s="236"/>
      <c r="AE133" s="236"/>
      <c r="AF133" s="236"/>
      <c r="AG133" s="236"/>
      <c r="AH133" s="412">
        <v>8</v>
      </c>
      <c r="AI133" s="144">
        <f t="shared" si="35"/>
        <v>16</v>
      </c>
      <c r="AJ133" s="236">
        <f>4*F133*8</f>
        <v>64</v>
      </c>
      <c r="AK133" s="144"/>
      <c r="AL133" s="144"/>
      <c r="AM133" s="144"/>
      <c r="AN133" s="144"/>
      <c r="AO133" s="144"/>
      <c r="AP133"/>
      <c r="AQ133" s="144"/>
      <c r="AR133" s="144"/>
      <c r="AS133" s="172"/>
      <c r="AT133" s="173"/>
      <c r="AU133" s="173">
        <v>0.1</v>
      </c>
      <c r="AV133" s="54"/>
      <c r="AW133" s="208" t="s">
        <v>225</v>
      </c>
      <c r="AX133" s="155"/>
      <c r="AY133" s="155"/>
      <c r="AZ133" s="155"/>
      <c r="BA133" s="155"/>
      <c r="BB133" s="155"/>
      <c r="BC133" s="155"/>
      <c r="BD133" s="155"/>
      <c r="BE133" s="155"/>
      <c r="BF133" s="155"/>
      <c r="BG133" s="155"/>
      <c r="BH133" s="155"/>
      <c r="BI133" s="155"/>
      <c r="BJ133" s="158"/>
      <c r="BK133" s="158"/>
      <c r="BL133" s="158"/>
      <c r="BM133" s="158"/>
      <c r="BN133" s="158"/>
      <c r="BO133" s="158"/>
      <c r="BP133" s="158"/>
      <c r="BQ133" s="158"/>
      <c r="BR133" s="158"/>
      <c r="BS133" s="158"/>
      <c r="BT133" s="158"/>
      <c r="BU133" s="158"/>
      <c r="BV133" s="155"/>
      <c r="BW133" s="155"/>
      <c r="BX133" s="155"/>
      <c r="BY133" s="155"/>
      <c r="BZ133" s="155"/>
      <c r="CA133" s="155"/>
      <c r="CB133" s="155"/>
      <c r="CC133" s="155"/>
      <c r="CD133" s="155"/>
      <c r="CE133" s="155"/>
      <c r="CF133" s="155"/>
      <c r="CG133" s="155"/>
      <c r="CH133" s="158"/>
      <c r="CI133" s="158"/>
      <c r="CJ133" s="158"/>
      <c r="CK133" s="158"/>
      <c r="CL133" s="158"/>
      <c r="CM133" s="158"/>
      <c r="CN133" s="158"/>
      <c r="CO133" s="158"/>
      <c r="CP133" s="158"/>
      <c r="CQ133" s="158"/>
      <c r="CR133" s="158"/>
      <c r="CS133" s="158"/>
    </row>
    <row r="134" spans="1:97" s="52" customFormat="1" ht="15" customHeight="1">
      <c r="A134" s="105">
        <f t="shared" si="40"/>
        <v>121</v>
      </c>
      <c r="B134" s="113"/>
      <c r="C134" s="237"/>
      <c r="D134" s="237" t="s">
        <v>201</v>
      </c>
      <c r="E134" s="237"/>
      <c r="F134" s="235">
        <v>2</v>
      </c>
      <c r="G134" s="109">
        <v>139</v>
      </c>
      <c r="H134" s="109"/>
      <c r="I134" s="109"/>
      <c r="J134" s="109"/>
      <c r="K134" s="110"/>
      <c r="L134" s="61">
        <f t="shared" si="24"/>
        <v>39356</v>
      </c>
      <c r="M134" s="238">
        <f t="shared" si="25"/>
        <v>39358.8</v>
      </c>
      <c r="N134" s="382">
        <f t="shared" si="26"/>
        <v>39356</v>
      </c>
      <c r="O134" s="383">
        <f t="shared" si="36"/>
      </c>
      <c r="P134" s="383">
        <f t="shared" si="37"/>
        <v>39356</v>
      </c>
      <c r="Q134" s="383">
        <f t="shared" si="38"/>
        <v>39356</v>
      </c>
      <c r="R134" s="383">
        <f t="shared" si="39"/>
        <v>39356</v>
      </c>
      <c r="S134" s="113"/>
      <c r="T134" s="142"/>
      <c r="U134" s="142"/>
      <c r="V134" s="142"/>
      <c r="W134" s="142"/>
      <c r="X134" s="143"/>
      <c r="Y134" s="144"/>
      <c r="Z134" s="236"/>
      <c r="AA134" s="236"/>
      <c r="AB134" s="236"/>
      <c r="AC134" s="236"/>
      <c r="AD134" s="236"/>
      <c r="AE134" s="236"/>
      <c r="AF134" s="236"/>
      <c r="AG134" s="236"/>
      <c r="AH134" s="412"/>
      <c r="AI134" s="144">
        <f t="shared" si="35"/>
        <v>16</v>
      </c>
      <c r="AJ134" s="236">
        <f>4*F134*8</f>
        <v>64</v>
      </c>
      <c r="AK134" s="144"/>
      <c r="AL134" s="144"/>
      <c r="AM134" s="144"/>
      <c r="AN134" s="144"/>
      <c r="AO134" s="144"/>
      <c r="AP134"/>
      <c r="AQ134" s="144"/>
      <c r="AR134" s="144"/>
      <c r="AS134" s="172"/>
      <c r="AT134" s="173"/>
      <c r="AU134" s="173">
        <v>0.1</v>
      </c>
      <c r="AV134" s="54"/>
      <c r="AW134" s="208" t="s">
        <v>225</v>
      </c>
      <c r="AX134" s="155"/>
      <c r="AY134" s="155"/>
      <c r="AZ134" s="155"/>
      <c r="BA134" s="155"/>
      <c r="BB134" s="155"/>
      <c r="BC134" s="155"/>
      <c r="BD134" s="155"/>
      <c r="BE134" s="155"/>
      <c r="BF134" s="155"/>
      <c r="BG134" s="155"/>
      <c r="BH134" s="155"/>
      <c r="BI134" s="155"/>
      <c r="BJ134" s="158"/>
      <c r="BK134" s="158"/>
      <c r="BL134" s="158"/>
      <c r="BM134" s="158"/>
      <c r="BN134" s="158"/>
      <c r="BO134" s="158"/>
      <c r="BP134" s="158"/>
      <c r="BQ134" s="158"/>
      <c r="BR134" s="158"/>
      <c r="BS134" s="158"/>
      <c r="BT134" s="158"/>
      <c r="BU134" s="158"/>
      <c r="BV134" s="155"/>
      <c r="BW134" s="155"/>
      <c r="BX134" s="155"/>
      <c r="BY134" s="155"/>
      <c r="BZ134" s="155"/>
      <c r="CA134" s="155"/>
      <c r="CB134" s="155"/>
      <c r="CC134" s="155"/>
      <c r="CD134" s="155"/>
      <c r="CE134" s="155"/>
      <c r="CF134" s="155"/>
      <c r="CG134" s="155"/>
      <c r="CH134" s="158"/>
      <c r="CI134" s="158"/>
      <c r="CJ134" s="158"/>
      <c r="CK134" s="158"/>
      <c r="CL134" s="158"/>
      <c r="CM134" s="158"/>
      <c r="CN134" s="158"/>
      <c r="CO134" s="158"/>
      <c r="CP134" s="158"/>
      <c r="CQ134" s="158"/>
      <c r="CR134" s="158"/>
      <c r="CS134" s="158"/>
    </row>
    <row r="135" spans="1:97" s="52" customFormat="1" ht="15" customHeight="1">
      <c r="A135" s="105">
        <f t="shared" si="40"/>
        <v>122</v>
      </c>
      <c r="B135" s="113"/>
      <c r="C135" s="237"/>
      <c r="D135" s="237" t="s">
        <v>202</v>
      </c>
      <c r="E135" s="237"/>
      <c r="F135" s="235">
        <v>2</v>
      </c>
      <c r="G135" s="109">
        <v>140</v>
      </c>
      <c r="H135" s="109"/>
      <c r="I135" s="109"/>
      <c r="J135" s="109"/>
      <c r="K135" s="110"/>
      <c r="L135" s="61">
        <f t="shared" si="24"/>
        <v>39356</v>
      </c>
      <c r="M135" s="238">
        <f t="shared" si="25"/>
        <v>39358.8</v>
      </c>
      <c r="N135" s="382">
        <f t="shared" si="26"/>
        <v>39356</v>
      </c>
      <c r="O135" s="383">
        <f t="shared" si="36"/>
      </c>
      <c r="P135" s="383">
        <f t="shared" si="37"/>
        <v>39356</v>
      </c>
      <c r="Q135" s="383">
        <f t="shared" si="38"/>
        <v>39356</v>
      </c>
      <c r="R135" s="383">
        <f t="shared" si="39"/>
        <v>39356</v>
      </c>
      <c r="S135" s="113"/>
      <c r="T135" s="142"/>
      <c r="U135" s="142"/>
      <c r="V135" s="142"/>
      <c r="W135" s="142"/>
      <c r="X135" s="143"/>
      <c r="Y135" s="144"/>
      <c r="Z135" s="236"/>
      <c r="AA135" s="236"/>
      <c r="AB135" s="236"/>
      <c r="AC135" s="236"/>
      <c r="AD135" s="236"/>
      <c r="AE135" s="236"/>
      <c r="AF135" s="236"/>
      <c r="AG135" s="236"/>
      <c r="AH135" s="412"/>
      <c r="AI135" s="144">
        <f t="shared" si="35"/>
        <v>16</v>
      </c>
      <c r="AJ135" s="236">
        <f>4*F135*8</f>
        <v>64</v>
      </c>
      <c r="AK135" s="144"/>
      <c r="AL135" s="144"/>
      <c r="AM135" s="144"/>
      <c r="AN135" s="144"/>
      <c r="AO135" s="144"/>
      <c r="AP135"/>
      <c r="AQ135" s="144"/>
      <c r="AR135" s="144"/>
      <c r="AS135" s="172"/>
      <c r="AT135" s="173"/>
      <c r="AU135" s="173">
        <v>0.1</v>
      </c>
      <c r="AV135" s="54"/>
      <c r="AW135" s="208" t="s">
        <v>225</v>
      </c>
      <c r="AX135" s="155"/>
      <c r="AY135" s="155"/>
      <c r="AZ135" s="155"/>
      <c r="BA135" s="155"/>
      <c r="BB135" s="155"/>
      <c r="BC135" s="155"/>
      <c r="BD135" s="155"/>
      <c r="BE135" s="155"/>
      <c r="BF135" s="155"/>
      <c r="BG135" s="155"/>
      <c r="BH135" s="155"/>
      <c r="BI135" s="155"/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8"/>
      <c r="BV135" s="155"/>
      <c r="BW135" s="155"/>
      <c r="BX135" s="155"/>
      <c r="BY135" s="155"/>
      <c r="BZ135" s="155"/>
      <c r="CA135" s="155"/>
      <c r="CB135" s="155"/>
      <c r="CC135" s="155"/>
      <c r="CD135" s="155"/>
      <c r="CE135" s="155"/>
      <c r="CF135" s="155"/>
      <c r="CG135" s="155"/>
      <c r="CH135" s="158"/>
      <c r="CI135" s="158"/>
      <c r="CJ135" s="158"/>
      <c r="CK135" s="158"/>
      <c r="CL135" s="158"/>
      <c r="CM135" s="158"/>
      <c r="CN135" s="158"/>
      <c r="CO135" s="158"/>
      <c r="CP135" s="158"/>
      <c r="CQ135" s="158"/>
      <c r="CR135" s="158"/>
      <c r="CS135" s="158"/>
    </row>
    <row r="136" spans="1:97" s="52" customFormat="1" ht="15" customHeight="1">
      <c r="A136" s="105">
        <f t="shared" si="40"/>
        <v>123</v>
      </c>
      <c r="B136" s="113"/>
      <c r="D136" s="237" t="s">
        <v>203</v>
      </c>
      <c r="E136" s="237"/>
      <c r="F136" s="235">
        <v>1</v>
      </c>
      <c r="G136" s="109">
        <v>141</v>
      </c>
      <c r="H136" s="109"/>
      <c r="I136" s="109"/>
      <c r="J136" s="109"/>
      <c r="K136" s="110"/>
      <c r="L136" s="61">
        <f t="shared" si="24"/>
        <v>39356</v>
      </c>
      <c r="M136" s="238">
        <f t="shared" si="25"/>
        <v>39357.4</v>
      </c>
      <c r="N136" s="382">
        <f t="shared" si="26"/>
        <v>39356</v>
      </c>
      <c r="O136" s="383">
        <f t="shared" si="36"/>
      </c>
      <c r="P136" s="383">
        <f t="shared" si="37"/>
        <v>39356</v>
      </c>
      <c r="Q136" s="383">
        <f t="shared" si="38"/>
        <v>39356</v>
      </c>
      <c r="R136" s="383">
        <f t="shared" si="39"/>
        <v>39356</v>
      </c>
      <c r="S136" s="113"/>
      <c r="T136" s="142"/>
      <c r="U136" s="142"/>
      <c r="V136" s="142"/>
      <c r="W136" s="142"/>
      <c r="X136" s="143"/>
      <c r="Y136" s="144"/>
      <c r="Z136" s="236"/>
      <c r="AA136" s="236"/>
      <c r="AB136" s="236"/>
      <c r="AC136" s="236"/>
      <c r="AD136" s="236"/>
      <c r="AE136" s="236"/>
      <c r="AF136" s="236"/>
      <c r="AG136" s="236"/>
      <c r="AH136" s="412"/>
      <c r="AI136" s="144">
        <f t="shared" si="35"/>
        <v>8</v>
      </c>
      <c r="AJ136" s="236">
        <f>4*F136*8</f>
        <v>32</v>
      </c>
      <c r="AK136" s="144"/>
      <c r="AL136" s="144"/>
      <c r="AM136" s="144"/>
      <c r="AN136" s="144"/>
      <c r="AO136" s="144"/>
      <c r="AP136"/>
      <c r="AQ136" s="144"/>
      <c r="AR136" s="144"/>
      <c r="AS136" s="172"/>
      <c r="AT136" s="173"/>
      <c r="AU136" s="173">
        <v>0.1</v>
      </c>
      <c r="AV136" s="54"/>
      <c r="AW136" s="208" t="s">
        <v>225</v>
      </c>
      <c r="AX136" s="155"/>
      <c r="AY136" s="155"/>
      <c r="AZ136" s="155"/>
      <c r="BA136" s="155"/>
      <c r="BB136" s="155"/>
      <c r="BC136" s="155"/>
      <c r="BD136" s="155"/>
      <c r="BE136" s="155"/>
      <c r="BF136" s="155"/>
      <c r="BG136" s="155"/>
      <c r="BH136" s="155"/>
      <c r="BI136" s="155"/>
      <c r="BJ136" s="158"/>
      <c r="BK136" s="158"/>
      <c r="BL136" s="158"/>
      <c r="BM136" s="158"/>
      <c r="BN136" s="158"/>
      <c r="BO136" s="158"/>
      <c r="BP136" s="158"/>
      <c r="BQ136" s="158"/>
      <c r="BR136" s="158"/>
      <c r="BS136" s="158"/>
      <c r="BT136" s="158"/>
      <c r="BU136" s="158"/>
      <c r="BV136" s="155"/>
      <c r="BW136" s="155"/>
      <c r="BX136" s="155"/>
      <c r="BY136" s="155"/>
      <c r="BZ136" s="155"/>
      <c r="CA136" s="155"/>
      <c r="CB136" s="155"/>
      <c r="CC136" s="155"/>
      <c r="CD136" s="155"/>
      <c r="CE136" s="155"/>
      <c r="CF136" s="155"/>
      <c r="CG136" s="155"/>
      <c r="CH136" s="158"/>
      <c r="CI136" s="158"/>
      <c r="CJ136" s="158"/>
      <c r="CK136" s="158"/>
      <c r="CL136" s="158"/>
      <c r="CM136" s="158"/>
      <c r="CN136" s="158"/>
      <c r="CO136" s="158"/>
      <c r="CP136" s="158"/>
      <c r="CQ136" s="158"/>
      <c r="CR136" s="158"/>
      <c r="CS136" s="158"/>
    </row>
    <row r="137" spans="1:97" s="52" customFormat="1" ht="15" customHeight="1">
      <c r="A137" s="105">
        <f t="shared" si="40"/>
        <v>124</v>
      </c>
      <c r="B137" s="113"/>
      <c r="D137" s="237" t="s">
        <v>204</v>
      </c>
      <c r="E137" s="237"/>
      <c r="F137" s="235">
        <v>1</v>
      </c>
      <c r="G137" s="109">
        <v>142</v>
      </c>
      <c r="H137" s="109"/>
      <c r="I137" s="109"/>
      <c r="J137" s="109"/>
      <c r="K137" s="110"/>
      <c r="L137" s="61">
        <f t="shared" si="24"/>
        <v>39356</v>
      </c>
      <c r="M137" s="238">
        <f t="shared" si="25"/>
        <v>39357.4</v>
      </c>
      <c r="N137" s="382">
        <f t="shared" si="26"/>
        <v>39356</v>
      </c>
      <c r="O137" s="383">
        <f t="shared" si="36"/>
      </c>
      <c r="P137" s="383">
        <f t="shared" si="37"/>
        <v>39356</v>
      </c>
      <c r="Q137" s="383">
        <f t="shared" si="38"/>
        <v>39356</v>
      </c>
      <c r="R137" s="383">
        <f t="shared" si="39"/>
        <v>39356</v>
      </c>
      <c r="S137" s="113"/>
      <c r="T137" s="142"/>
      <c r="U137" s="142"/>
      <c r="V137" s="142"/>
      <c r="W137" s="142"/>
      <c r="X137" s="143"/>
      <c r="Y137" s="144"/>
      <c r="Z137" s="236"/>
      <c r="AA137" s="236"/>
      <c r="AB137" s="236"/>
      <c r="AC137" s="236"/>
      <c r="AD137" s="236"/>
      <c r="AE137" s="236"/>
      <c r="AF137" s="236"/>
      <c r="AG137" s="236"/>
      <c r="AH137" s="412"/>
      <c r="AI137" s="144">
        <f t="shared" si="35"/>
        <v>8</v>
      </c>
      <c r="AJ137" s="236">
        <f>4*F137*8</f>
        <v>32</v>
      </c>
      <c r="AK137" s="144"/>
      <c r="AL137" s="144"/>
      <c r="AM137" s="144"/>
      <c r="AN137" s="144"/>
      <c r="AO137" s="144"/>
      <c r="AP137"/>
      <c r="AQ137" s="144"/>
      <c r="AR137" s="144"/>
      <c r="AS137" s="172"/>
      <c r="AT137" s="173"/>
      <c r="AU137" s="173">
        <v>0.1</v>
      </c>
      <c r="AV137" s="54"/>
      <c r="AW137" s="208" t="s">
        <v>225</v>
      </c>
      <c r="AX137" s="155"/>
      <c r="AY137" s="155"/>
      <c r="AZ137" s="155"/>
      <c r="BA137" s="155"/>
      <c r="BB137" s="155"/>
      <c r="BC137" s="155"/>
      <c r="BD137" s="155"/>
      <c r="BE137" s="155"/>
      <c r="BF137" s="155"/>
      <c r="BG137" s="155"/>
      <c r="BH137" s="155"/>
      <c r="BI137" s="155"/>
      <c r="BJ137" s="158"/>
      <c r="BK137" s="158"/>
      <c r="BL137" s="158"/>
      <c r="BM137" s="158"/>
      <c r="BN137" s="158"/>
      <c r="BO137" s="158"/>
      <c r="BP137" s="158"/>
      <c r="BQ137" s="158"/>
      <c r="BR137" s="158"/>
      <c r="BS137" s="158"/>
      <c r="BT137" s="158"/>
      <c r="BU137" s="158"/>
      <c r="BV137" s="155"/>
      <c r="BW137" s="155"/>
      <c r="BX137" s="155"/>
      <c r="BY137" s="155"/>
      <c r="BZ137" s="155"/>
      <c r="CA137" s="155"/>
      <c r="CB137" s="155"/>
      <c r="CC137" s="155"/>
      <c r="CD137" s="155"/>
      <c r="CE137" s="155"/>
      <c r="CF137" s="155"/>
      <c r="CG137" s="155"/>
      <c r="CH137" s="158"/>
      <c r="CI137" s="158"/>
      <c r="CJ137" s="158"/>
      <c r="CK137" s="158"/>
      <c r="CL137" s="158"/>
      <c r="CM137" s="158"/>
      <c r="CN137" s="158"/>
      <c r="CO137" s="158"/>
      <c r="CP137" s="158"/>
      <c r="CQ137" s="158"/>
      <c r="CR137" s="158"/>
      <c r="CS137" s="158"/>
    </row>
    <row r="138" spans="1:97" s="52" customFormat="1" ht="15" customHeight="1">
      <c r="A138" s="105">
        <f t="shared" si="40"/>
        <v>125</v>
      </c>
      <c r="B138" s="106"/>
      <c r="D138" s="237" t="s">
        <v>177</v>
      </c>
      <c r="E138" s="237"/>
      <c r="F138" s="235">
        <v>2</v>
      </c>
      <c r="G138" s="109">
        <v>143</v>
      </c>
      <c r="H138" s="109"/>
      <c r="I138" s="109"/>
      <c r="J138" s="109"/>
      <c r="K138" s="110"/>
      <c r="L138" s="61">
        <f t="shared" si="24"/>
        <v>39356</v>
      </c>
      <c r="M138" s="238">
        <f t="shared" si="25"/>
        <v>39358.8</v>
      </c>
      <c r="N138" s="382">
        <f t="shared" si="26"/>
        <v>39356</v>
      </c>
      <c r="O138" s="383">
        <f t="shared" si="36"/>
      </c>
      <c r="P138" s="383">
        <f t="shared" si="37"/>
        <v>39356</v>
      </c>
      <c r="Q138" s="383">
        <f t="shared" si="38"/>
        <v>39356</v>
      </c>
      <c r="R138" s="383">
        <f t="shared" si="39"/>
        <v>39356</v>
      </c>
      <c r="S138" s="113"/>
      <c r="T138" s="142"/>
      <c r="U138" s="142"/>
      <c r="V138" s="142"/>
      <c r="W138" s="142"/>
      <c r="X138" s="143"/>
      <c r="Y138" s="144"/>
      <c r="Z138" s="236"/>
      <c r="AA138" s="236"/>
      <c r="AB138" s="236"/>
      <c r="AC138" s="236"/>
      <c r="AD138" s="236"/>
      <c r="AE138" s="236"/>
      <c r="AF138" s="236"/>
      <c r="AG138" s="236"/>
      <c r="AH138" s="412"/>
      <c r="AI138" s="144">
        <f t="shared" si="35"/>
        <v>16</v>
      </c>
      <c r="AJ138" s="236">
        <f>5*F138*8</f>
        <v>80</v>
      </c>
      <c r="AK138" s="144"/>
      <c r="AL138" s="144"/>
      <c r="AM138" s="144"/>
      <c r="AN138" s="144"/>
      <c r="AO138" s="144"/>
      <c r="AP138"/>
      <c r="AQ138" s="144"/>
      <c r="AR138" s="144"/>
      <c r="AS138" s="172"/>
      <c r="AT138" s="173"/>
      <c r="AU138" s="173">
        <v>0.1</v>
      </c>
      <c r="AV138" s="54"/>
      <c r="AW138" s="208" t="s">
        <v>225</v>
      </c>
      <c r="AX138" s="155"/>
      <c r="AY138" s="155"/>
      <c r="AZ138" s="155"/>
      <c r="BA138" s="155"/>
      <c r="BB138" s="155"/>
      <c r="BC138" s="155"/>
      <c r="BD138" s="155"/>
      <c r="BE138" s="155"/>
      <c r="BF138" s="155"/>
      <c r="BG138" s="155"/>
      <c r="BH138" s="155"/>
      <c r="BI138" s="155"/>
      <c r="BJ138" s="158"/>
      <c r="BK138" s="158"/>
      <c r="BL138" s="158"/>
      <c r="BM138" s="158"/>
      <c r="BN138" s="158"/>
      <c r="BO138" s="158"/>
      <c r="BP138" s="158"/>
      <c r="BQ138" s="158"/>
      <c r="BR138" s="158"/>
      <c r="BS138" s="158"/>
      <c r="BT138" s="158"/>
      <c r="BU138" s="158"/>
      <c r="BV138" s="155"/>
      <c r="BW138" s="155"/>
      <c r="BX138" s="155"/>
      <c r="BY138" s="155"/>
      <c r="BZ138" s="155"/>
      <c r="CA138" s="155"/>
      <c r="CB138" s="155"/>
      <c r="CC138" s="155"/>
      <c r="CD138" s="155"/>
      <c r="CE138" s="155"/>
      <c r="CF138" s="155"/>
      <c r="CG138" s="155"/>
      <c r="CH138" s="158"/>
      <c r="CI138" s="158"/>
      <c r="CJ138" s="158"/>
      <c r="CK138" s="158"/>
      <c r="CL138" s="158"/>
      <c r="CM138" s="158"/>
      <c r="CN138" s="158"/>
      <c r="CO138" s="158"/>
      <c r="CP138" s="158"/>
      <c r="CQ138" s="158"/>
      <c r="CR138" s="158"/>
      <c r="CS138" s="158"/>
    </row>
    <row r="139" spans="1:97" s="52" customFormat="1" ht="15" customHeight="1">
      <c r="A139" s="105">
        <f t="shared" si="40"/>
        <v>126</v>
      </c>
      <c r="B139" s="106"/>
      <c r="C139" s="237"/>
      <c r="D139" s="237" t="s">
        <v>205</v>
      </c>
      <c r="E139" s="237"/>
      <c r="F139" s="235">
        <v>2</v>
      </c>
      <c r="G139" s="109">
        <v>144</v>
      </c>
      <c r="H139" s="109"/>
      <c r="I139" s="109"/>
      <c r="J139" s="109"/>
      <c r="K139" s="110"/>
      <c r="L139" s="61">
        <f t="shared" si="24"/>
        <v>39356</v>
      </c>
      <c r="M139" s="238">
        <f t="shared" si="25"/>
        <v>39358.8</v>
      </c>
      <c r="N139" s="382">
        <f t="shared" si="26"/>
        <v>39356</v>
      </c>
      <c r="O139" s="383">
        <f t="shared" si="36"/>
      </c>
      <c r="P139" s="383">
        <f t="shared" si="37"/>
        <v>39356</v>
      </c>
      <c r="Q139" s="383">
        <f t="shared" si="38"/>
        <v>39356</v>
      </c>
      <c r="R139" s="383">
        <f t="shared" si="39"/>
        <v>39356</v>
      </c>
      <c r="S139" s="113"/>
      <c r="T139" s="142"/>
      <c r="U139" s="142"/>
      <c r="V139" s="142"/>
      <c r="W139" s="142"/>
      <c r="X139" s="143"/>
      <c r="Y139" s="144"/>
      <c r="Z139" s="236"/>
      <c r="AA139" s="236"/>
      <c r="AB139" s="236"/>
      <c r="AC139" s="236"/>
      <c r="AD139" s="236"/>
      <c r="AE139" s="236"/>
      <c r="AF139" s="236"/>
      <c r="AG139" s="236"/>
      <c r="AH139" s="412"/>
      <c r="AI139" s="144">
        <f t="shared" si="35"/>
        <v>16</v>
      </c>
      <c r="AJ139" s="236">
        <f>4*F139*8</f>
        <v>64</v>
      </c>
      <c r="AK139" s="144"/>
      <c r="AL139" s="144"/>
      <c r="AM139" s="144"/>
      <c r="AN139" s="144"/>
      <c r="AO139" s="144"/>
      <c r="AP139"/>
      <c r="AQ139" s="144"/>
      <c r="AR139" s="144"/>
      <c r="AS139" s="172"/>
      <c r="AT139" s="173"/>
      <c r="AU139" s="173">
        <v>0.1</v>
      </c>
      <c r="AV139" s="54"/>
      <c r="AW139" s="208" t="s">
        <v>225</v>
      </c>
      <c r="AX139" s="155"/>
      <c r="AY139" s="155"/>
      <c r="AZ139" s="155"/>
      <c r="BA139" s="155"/>
      <c r="BB139" s="155"/>
      <c r="BC139" s="155"/>
      <c r="BD139" s="155"/>
      <c r="BE139" s="155"/>
      <c r="BF139" s="155"/>
      <c r="BG139" s="155"/>
      <c r="BH139" s="155"/>
      <c r="BI139" s="155"/>
      <c r="BJ139" s="158"/>
      <c r="BK139" s="158"/>
      <c r="BL139" s="158"/>
      <c r="BM139" s="158"/>
      <c r="BN139" s="158"/>
      <c r="BO139" s="158"/>
      <c r="BP139" s="158"/>
      <c r="BQ139" s="158"/>
      <c r="BR139" s="158"/>
      <c r="BS139" s="158"/>
      <c r="BT139" s="158"/>
      <c r="BU139" s="158"/>
      <c r="BV139" s="155"/>
      <c r="BW139" s="155"/>
      <c r="BX139" s="155"/>
      <c r="BY139" s="155"/>
      <c r="BZ139" s="155"/>
      <c r="CA139" s="155"/>
      <c r="CB139" s="155"/>
      <c r="CC139" s="155"/>
      <c r="CD139" s="155"/>
      <c r="CE139" s="155"/>
      <c r="CF139" s="155"/>
      <c r="CG139" s="155"/>
      <c r="CH139" s="158"/>
      <c r="CI139" s="158"/>
      <c r="CJ139" s="158"/>
      <c r="CK139" s="158"/>
      <c r="CL139" s="158"/>
      <c r="CM139" s="158"/>
      <c r="CN139" s="158"/>
      <c r="CO139" s="158"/>
      <c r="CP139" s="158"/>
      <c r="CQ139" s="158"/>
      <c r="CR139" s="158"/>
      <c r="CS139" s="158"/>
    </row>
    <row r="140" spans="1:97" s="52" customFormat="1" ht="15" customHeight="1">
      <c r="A140" s="105">
        <f t="shared" si="40"/>
        <v>127</v>
      </c>
      <c r="B140" s="106"/>
      <c r="C140" s="237"/>
      <c r="D140" s="237" t="s">
        <v>178</v>
      </c>
      <c r="E140" s="237"/>
      <c r="F140" s="235">
        <v>3</v>
      </c>
      <c r="G140" s="109">
        <v>145</v>
      </c>
      <c r="H140" s="109"/>
      <c r="I140" s="109"/>
      <c r="J140" s="109"/>
      <c r="K140" s="110"/>
      <c r="L140" s="61">
        <f t="shared" si="24"/>
        <v>39356</v>
      </c>
      <c r="M140" s="238">
        <f t="shared" si="25"/>
        <v>39360.2</v>
      </c>
      <c r="N140" s="382">
        <f t="shared" si="26"/>
        <v>39356</v>
      </c>
      <c r="O140" s="383">
        <f t="shared" si="36"/>
      </c>
      <c r="P140" s="383">
        <f t="shared" si="37"/>
        <v>39356</v>
      </c>
      <c r="Q140" s="383">
        <f t="shared" si="38"/>
        <v>39356</v>
      </c>
      <c r="R140" s="383">
        <f t="shared" si="39"/>
        <v>39356</v>
      </c>
      <c r="S140" s="113"/>
      <c r="T140" s="142"/>
      <c r="U140" s="142"/>
      <c r="V140" s="142"/>
      <c r="W140" s="142"/>
      <c r="X140" s="143"/>
      <c r="Y140" s="144"/>
      <c r="Z140" s="236"/>
      <c r="AA140" s="236"/>
      <c r="AB140" s="236"/>
      <c r="AC140" s="236"/>
      <c r="AD140" s="236"/>
      <c r="AE140" s="236"/>
      <c r="AF140" s="236"/>
      <c r="AG140" s="236"/>
      <c r="AH140" s="412"/>
      <c r="AI140" s="144">
        <f t="shared" si="35"/>
        <v>24</v>
      </c>
      <c r="AJ140" s="236">
        <f>4*F140*8</f>
        <v>96</v>
      </c>
      <c r="AK140" s="144"/>
      <c r="AL140" s="144"/>
      <c r="AM140" s="144"/>
      <c r="AN140" s="144"/>
      <c r="AO140" s="144"/>
      <c r="AP140"/>
      <c r="AQ140" s="144"/>
      <c r="AR140" s="144"/>
      <c r="AS140" s="172"/>
      <c r="AT140" s="173"/>
      <c r="AU140" s="173">
        <v>0.1</v>
      </c>
      <c r="AV140" s="54"/>
      <c r="AW140" s="208" t="s">
        <v>225</v>
      </c>
      <c r="AX140" s="155"/>
      <c r="AY140" s="155"/>
      <c r="AZ140" s="155"/>
      <c r="BA140" s="155"/>
      <c r="BB140" s="155"/>
      <c r="BC140" s="155"/>
      <c r="BD140" s="155"/>
      <c r="BE140" s="155"/>
      <c r="BF140" s="155"/>
      <c r="BG140" s="155"/>
      <c r="BH140" s="155"/>
      <c r="BI140" s="155"/>
      <c r="BJ140" s="158"/>
      <c r="BK140" s="158"/>
      <c r="BL140" s="158"/>
      <c r="BM140" s="158"/>
      <c r="BN140" s="158"/>
      <c r="BO140" s="158"/>
      <c r="BP140" s="158"/>
      <c r="BQ140" s="158"/>
      <c r="BR140" s="158"/>
      <c r="BS140" s="158"/>
      <c r="BT140" s="158"/>
      <c r="BU140" s="158"/>
      <c r="BV140" s="155"/>
      <c r="BW140" s="155"/>
      <c r="BX140" s="155"/>
      <c r="BY140" s="155"/>
      <c r="BZ140" s="155"/>
      <c r="CA140" s="155"/>
      <c r="CB140" s="155"/>
      <c r="CC140" s="155"/>
      <c r="CD140" s="155"/>
      <c r="CE140" s="155"/>
      <c r="CF140" s="155"/>
      <c r="CG140" s="155"/>
      <c r="CH140" s="158"/>
      <c r="CI140" s="158"/>
      <c r="CJ140" s="158"/>
      <c r="CK140" s="158"/>
      <c r="CL140" s="158"/>
      <c r="CM140" s="158"/>
      <c r="CN140" s="158"/>
      <c r="CO140" s="158"/>
      <c r="CP140" s="158"/>
      <c r="CQ140" s="158"/>
      <c r="CR140" s="158"/>
      <c r="CS140" s="158"/>
    </row>
    <row r="141" spans="1:97" s="52" customFormat="1" ht="15" customHeight="1">
      <c r="A141" s="105">
        <f t="shared" si="40"/>
        <v>128</v>
      </c>
      <c r="B141" s="106"/>
      <c r="C141" s="237"/>
      <c r="D141" s="237"/>
      <c r="E141" s="237"/>
      <c r="F141" s="235"/>
      <c r="G141" s="109"/>
      <c r="H141" s="109"/>
      <c r="I141" s="109"/>
      <c r="J141" s="109"/>
      <c r="K141" s="110"/>
      <c r="L141" s="61">
        <f t="shared" si="24"/>
      </c>
      <c r="M141" s="238">
        <f t="shared" si="25"/>
      </c>
      <c r="N141" s="382">
        <f t="shared" si="26"/>
        <v>39356</v>
      </c>
      <c r="O141" s="383">
        <f t="shared" si="36"/>
        <v>39356</v>
      </c>
      <c r="P141" s="383">
        <f t="shared" si="37"/>
        <v>39356</v>
      </c>
      <c r="Q141" s="383">
        <f t="shared" si="38"/>
        <v>39356</v>
      </c>
      <c r="R141" s="383">
        <f t="shared" si="39"/>
        <v>39356</v>
      </c>
      <c r="S141" s="113"/>
      <c r="T141" s="142"/>
      <c r="U141" s="142"/>
      <c r="V141" s="142"/>
      <c r="W141" s="142"/>
      <c r="X141" s="143"/>
      <c r="Y141" s="144"/>
      <c r="Z141" s="236"/>
      <c r="AA141" s="236"/>
      <c r="AB141" s="236"/>
      <c r="AC141" s="236"/>
      <c r="AD141" s="236"/>
      <c r="AE141" s="236"/>
      <c r="AF141" s="236"/>
      <c r="AG141" s="236"/>
      <c r="AH141" s="412"/>
      <c r="AI141" s="144"/>
      <c r="AJ141" s="236"/>
      <c r="AK141" s="144"/>
      <c r="AL141" s="144"/>
      <c r="AM141" s="144"/>
      <c r="AN141" s="144"/>
      <c r="AO141" s="144"/>
      <c r="AP141"/>
      <c r="AQ141" s="144"/>
      <c r="AR141" s="144"/>
      <c r="AS141" s="172"/>
      <c r="AT141" s="173"/>
      <c r="AU141" s="173"/>
      <c r="AV141" s="54"/>
      <c r="AW141" s="208"/>
      <c r="AX141" s="155"/>
      <c r="AY141" s="155"/>
      <c r="AZ141" s="155"/>
      <c r="BA141" s="155"/>
      <c r="BB141" s="155"/>
      <c r="BC141" s="155"/>
      <c r="BD141" s="155"/>
      <c r="BE141" s="155"/>
      <c r="BF141" s="155"/>
      <c r="BG141" s="155"/>
      <c r="BH141" s="155"/>
      <c r="BI141" s="155"/>
      <c r="BJ141" s="158"/>
      <c r="BK141" s="158"/>
      <c r="BL141" s="158"/>
      <c r="BM141" s="158"/>
      <c r="BN141" s="158"/>
      <c r="BO141" s="158"/>
      <c r="BP141" s="158"/>
      <c r="BQ141" s="158"/>
      <c r="BR141" s="158"/>
      <c r="BS141" s="158"/>
      <c r="BT141" s="158"/>
      <c r="BU141" s="158"/>
      <c r="BV141" s="155"/>
      <c r="BW141" s="155"/>
      <c r="BX141" s="155"/>
      <c r="BY141" s="155"/>
      <c r="BZ141" s="155"/>
      <c r="CA141" s="155"/>
      <c r="CB141" s="155"/>
      <c r="CC141" s="155"/>
      <c r="CD141" s="155"/>
      <c r="CE141" s="155"/>
      <c r="CF141" s="155"/>
      <c r="CG141" s="155"/>
      <c r="CH141" s="158"/>
      <c r="CI141" s="158"/>
      <c r="CJ141" s="158"/>
      <c r="CK141" s="158"/>
      <c r="CL141" s="158"/>
      <c r="CM141" s="158"/>
      <c r="CN141" s="158"/>
      <c r="CO141" s="158"/>
      <c r="CP141" s="158"/>
      <c r="CQ141" s="158"/>
      <c r="CR141" s="158"/>
      <c r="CS141" s="158"/>
    </row>
    <row r="142" spans="1:97" s="52" customFormat="1" ht="15" customHeight="1">
      <c r="A142" s="105">
        <f t="shared" si="40"/>
        <v>129</v>
      </c>
      <c r="B142" s="106"/>
      <c r="C142" s="52" t="s">
        <v>207</v>
      </c>
      <c r="D142" s="237"/>
      <c r="E142" s="237"/>
      <c r="F142" s="235"/>
      <c r="G142" s="109"/>
      <c r="H142" s="109"/>
      <c r="I142" s="109"/>
      <c r="J142" s="109"/>
      <c r="K142" s="110"/>
      <c r="L142" s="61">
        <f t="shared" si="24"/>
      </c>
      <c r="M142" s="238">
        <f t="shared" si="25"/>
      </c>
      <c r="N142" s="382">
        <f t="shared" si="26"/>
        <v>39356</v>
      </c>
      <c r="O142" s="383">
        <f t="shared" si="36"/>
        <v>39356</v>
      </c>
      <c r="P142" s="383">
        <f t="shared" si="37"/>
        <v>39356</v>
      </c>
      <c r="Q142" s="383">
        <f t="shared" si="38"/>
        <v>39356</v>
      </c>
      <c r="R142" s="383">
        <f t="shared" si="39"/>
        <v>39356</v>
      </c>
      <c r="S142" s="113"/>
      <c r="T142" s="142">
        <v>1</v>
      </c>
      <c r="U142" s="142"/>
      <c r="V142" s="142"/>
      <c r="W142" s="142"/>
      <c r="X142" s="143"/>
      <c r="Y142" s="144"/>
      <c r="Z142" s="236"/>
      <c r="AA142" s="236"/>
      <c r="AB142" s="236"/>
      <c r="AC142" s="236"/>
      <c r="AD142" s="236"/>
      <c r="AE142" s="236"/>
      <c r="AF142" s="236"/>
      <c r="AG142" s="236"/>
      <c r="AH142" s="412"/>
      <c r="AI142" s="144"/>
      <c r="AJ142" s="236"/>
      <c r="AK142" s="144"/>
      <c r="AL142" s="144"/>
      <c r="AM142" s="144"/>
      <c r="AN142" s="144"/>
      <c r="AO142" s="144"/>
      <c r="AP142"/>
      <c r="AQ142" s="144"/>
      <c r="AR142" s="144"/>
      <c r="AS142" s="172"/>
      <c r="AT142" s="173"/>
      <c r="AU142" s="173"/>
      <c r="AV142" s="54"/>
      <c r="AW142" s="208"/>
      <c r="AX142" s="155"/>
      <c r="AY142" s="155"/>
      <c r="AZ142" s="155"/>
      <c r="BA142" s="155"/>
      <c r="BB142" s="155"/>
      <c r="BC142" s="155"/>
      <c r="BD142" s="155"/>
      <c r="BE142" s="155"/>
      <c r="BF142" s="155"/>
      <c r="BG142" s="155"/>
      <c r="BH142" s="155"/>
      <c r="BI142" s="155"/>
      <c r="BJ142" s="158"/>
      <c r="BK142" s="158"/>
      <c r="BL142" s="158"/>
      <c r="BM142" s="158"/>
      <c r="BN142" s="158"/>
      <c r="BO142" s="158"/>
      <c r="BP142" s="158"/>
      <c r="BQ142" s="158"/>
      <c r="BR142" s="158"/>
      <c r="BS142" s="158"/>
      <c r="BT142" s="158"/>
      <c r="BU142" s="158"/>
      <c r="BV142" s="155"/>
      <c r="BW142" s="155"/>
      <c r="BX142" s="155"/>
      <c r="BY142" s="155"/>
      <c r="BZ142" s="155"/>
      <c r="CA142" s="155"/>
      <c r="CB142" s="155"/>
      <c r="CC142" s="155"/>
      <c r="CD142" s="155"/>
      <c r="CE142" s="155"/>
      <c r="CF142" s="155"/>
      <c r="CG142" s="155"/>
      <c r="CH142" s="158"/>
      <c r="CI142" s="158"/>
      <c r="CJ142" s="158"/>
      <c r="CK142" s="158"/>
      <c r="CL142" s="158"/>
      <c r="CM142" s="158"/>
      <c r="CN142" s="158"/>
      <c r="CO142" s="158"/>
      <c r="CP142" s="158"/>
      <c r="CQ142" s="158"/>
      <c r="CR142" s="158"/>
      <c r="CS142" s="158"/>
    </row>
    <row r="143" spans="1:97" s="52" customFormat="1" ht="15" customHeight="1">
      <c r="A143" s="105">
        <f t="shared" si="40"/>
        <v>130</v>
      </c>
      <c r="B143" s="106"/>
      <c r="C143" s="237"/>
      <c r="D143" s="237" t="s">
        <v>172</v>
      </c>
      <c r="E143" s="237"/>
      <c r="F143" s="235">
        <v>2</v>
      </c>
      <c r="G143" s="109"/>
      <c r="H143" s="109"/>
      <c r="I143" s="109"/>
      <c r="J143" s="109"/>
      <c r="K143" s="110"/>
      <c r="L143" s="61">
        <f aca="true" t="shared" si="41" ref="L143:L150">IF(F143="","",MAX(N143:R143))</f>
        <v>39356</v>
      </c>
      <c r="M143" s="238">
        <f aca="true" t="shared" si="42" ref="M143:M150">IF(F143="","",+L143+(F143*7/5))</f>
        <v>39358.8</v>
      </c>
      <c r="N143" s="382">
        <f t="shared" si="26"/>
        <v>39356</v>
      </c>
      <c r="O143" s="383">
        <f t="shared" si="36"/>
        <v>39356</v>
      </c>
      <c r="P143" s="383">
        <f t="shared" si="37"/>
        <v>39356</v>
      </c>
      <c r="Q143" s="383">
        <f t="shared" si="38"/>
        <v>39356</v>
      </c>
      <c r="R143" s="383">
        <f t="shared" si="39"/>
        <v>39356</v>
      </c>
      <c r="S143" s="113"/>
      <c r="T143" s="142"/>
      <c r="U143" s="142"/>
      <c r="V143" s="142"/>
      <c r="W143" s="142"/>
      <c r="X143" s="143"/>
      <c r="Y143" s="144"/>
      <c r="Z143" s="236"/>
      <c r="AA143" s="236"/>
      <c r="AB143" s="236"/>
      <c r="AC143" s="236"/>
      <c r="AD143" s="236"/>
      <c r="AE143" s="236"/>
      <c r="AF143" s="236"/>
      <c r="AG143" s="236"/>
      <c r="AH143" s="412">
        <v>8</v>
      </c>
      <c r="AI143" s="144">
        <f t="shared" si="35"/>
        <v>16</v>
      </c>
      <c r="AJ143" s="236">
        <f>4*F143*8</f>
        <v>64</v>
      </c>
      <c r="AK143" s="144"/>
      <c r="AL143" s="144"/>
      <c r="AM143" s="144"/>
      <c r="AN143" s="144"/>
      <c r="AO143" s="144"/>
      <c r="AP143"/>
      <c r="AQ143" s="144"/>
      <c r="AR143" s="144"/>
      <c r="AS143" s="172"/>
      <c r="AT143" s="173"/>
      <c r="AU143" s="173">
        <v>0.1</v>
      </c>
      <c r="AV143" s="54"/>
      <c r="AW143" s="208" t="s">
        <v>225</v>
      </c>
      <c r="AX143" s="155"/>
      <c r="AY143" s="155"/>
      <c r="AZ143" s="155"/>
      <c r="BA143" s="155"/>
      <c r="BB143" s="155"/>
      <c r="BC143" s="155"/>
      <c r="BD143" s="155"/>
      <c r="BE143" s="155"/>
      <c r="BF143" s="155"/>
      <c r="BG143" s="155"/>
      <c r="BH143" s="155"/>
      <c r="BI143" s="155"/>
      <c r="BJ143" s="158"/>
      <c r="BK143" s="158"/>
      <c r="BL143" s="158"/>
      <c r="BM143" s="158"/>
      <c r="BN143" s="158"/>
      <c r="BO143" s="158"/>
      <c r="BP143" s="158"/>
      <c r="BQ143" s="158"/>
      <c r="BR143" s="158"/>
      <c r="BS143" s="158"/>
      <c r="BT143" s="158"/>
      <c r="BU143" s="158"/>
      <c r="BV143" s="155"/>
      <c r="BW143" s="155"/>
      <c r="BX143" s="155"/>
      <c r="BY143" s="155"/>
      <c r="BZ143" s="155"/>
      <c r="CA143" s="155"/>
      <c r="CB143" s="155"/>
      <c r="CC143" s="155"/>
      <c r="CD143" s="155"/>
      <c r="CE143" s="155"/>
      <c r="CF143" s="155"/>
      <c r="CG143" s="155"/>
      <c r="CH143" s="158"/>
      <c r="CI143" s="158"/>
      <c r="CJ143" s="158"/>
      <c r="CK143" s="158"/>
      <c r="CL143" s="158"/>
      <c r="CM143" s="158"/>
      <c r="CN143" s="158"/>
      <c r="CO143" s="158"/>
      <c r="CP143" s="158"/>
      <c r="CQ143" s="158"/>
      <c r="CR143" s="158"/>
      <c r="CS143" s="158"/>
    </row>
    <row r="144" spans="1:97" s="52" customFormat="1" ht="15" customHeight="1">
      <c r="A144" s="105">
        <f t="shared" si="40"/>
        <v>131</v>
      </c>
      <c r="B144" s="106"/>
      <c r="C144" s="237"/>
      <c r="D144" s="237" t="s">
        <v>201</v>
      </c>
      <c r="E144" s="237"/>
      <c r="F144" s="235">
        <v>2</v>
      </c>
      <c r="G144" s="109">
        <v>149</v>
      </c>
      <c r="H144" s="109"/>
      <c r="I144" s="109"/>
      <c r="J144" s="109"/>
      <c r="K144" s="110"/>
      <c r="L144" s="61">
        <f t="shared" si="41"/>
        <v>39356</v>
      </c>
      <c r="M144" s="238">
        <f t="shared" si="42"/>
        <v>39358.8</v>
      </c>
      <c r="N144" s="382">
        <f t="shared" si="26"/>
        <v>39356</v>
      </c>
      <c r="O144" s="383">
        <f t="shared" si="36"/>
      </c>
      <c r="P144" s="383">
        <f t="shared" si="37"/>
        <v>39356</v>
      </c>
      <c r="Q144" s="383">
        <f t="shared" si="38"/>
        <v>39356</v>
      </c>
      <c r="R144" s="383">
        <f t="shared" si="39"/>
        <v>39356</v>
      </c>
      <c r="S144" s="113"/>
      <c r="T144" s="142"/>
      <c r="U144" s="142"/>
      <c r="V144" s="142"/>
      <c r="W144" s="142"/>
      <c r="X144" s="143"/>
      <c r="Y144" s="144"/>
      <c r="Z144" s="236"/>
      <c r="AA144" s="236"/>
      <c r="AB144" s="236"/>
      <c r="AC144" s="236"/>
      <c r="AD144" s="236"/>
      <c r="AE144" s="236"/>
      <c r="AF144" s="236"/>
      <c r="AG144" s="236"/>
      <c r="AH144" s="412"/>
      <c r="AI144" s="144">
        <f t="shared" si="35"/>
        <v>16</v>
      </c>
      <c r="AJ144" s="236">
        <f>4*F144*8</f>
        <v>64</v>
      </c>
      <c r="AK144" s="144"/>
      <c r="AL144" s="144"/>
      <c r="AM144" s="144"/>
      <c r="AN144" s="144"/>
      <c r="AO144" s="144"/>
      <c r="AP144"/>
      <c r="AQ144" s="144"/>
      <c r="AR144" s="144"/>
      <c r="AS144" s="172"/>
      <c r="AT144" s="173"/>
      <c r="AU144" s="173">
        <v>0.1</v>
      </c>
      <c r="AV144" s="54"/>
      <c r="AW144" s="208" t="s">
        <v>225</v>
      </c>
      <c r="AX144" s="155"/>
      <c r="AY144" s="155"/>
      <c r="AZ144" s="155"/>
      <c r="BA144" s="155"/>
      <c r="BB144" s="155"/>
      <c r="BC144" s="155"/>
      <c r="BD144" s="155"/>
      <c r="BE144" s="155"/>
      <c r="BF144" s="155"/>
      <c r="BG144" s="155"/>
      <c r="BH144" s="155"/>
      <c r="BI144" s="155"/>
      <c r="BJ144" s="158"/>
      <c r="BK144" s="158"/>
      <c r="BL144" s="158"/>
      <c r="BM144" s="158"/>
      <c r="BN144" s="158"/>
      <c r="BO144" s="158"/>
      <c r="BP144" s="158"/>
      <c r="BQ144" s="158"/>
      <c r="BR144" s="158"/>
      <c r="BS144" s="158"/>
      <c r="BT144" s="158"/>
      <c r="BU144" s="158"/>
      <c r="BV144" s="155"/>
      <c r="BW144" s="155"/>
      <c r="BX144" s="155"/>
      <c r="BY144" s="155"/>
      <c r="BZ144" s="155"/>
      <c r="CA144" s="155"/>
      <c r="CB144" s="155"/>
      <c r="CC144" s="155"/>
      <c r="CD144" s="155"/>
      <c r="CE144" s="155"/>
      <c r="CF144" s="155"/>
      <c r="CG144" s="155"/>
      <c r="CH144" s="158"/>
      <c r="CI144" s="158"/>
      <c r="CJ144" s="158"/>
      <c r="CK144" s="158"/>
      <c r="CL144" s="158"/>
      <c r="CM144" s="158"/>
      <c r="CN144" s="158"/>
      <c r="CO144" s="158"/>
      <c r="CP144" s="158"/>
      <c r="CQ144" s="158"/>
      <c r="CR144" s="158"/>
      <c r="CS144" s="158"/>
    </row>
    <row r="145" spans="1:97" s="52" customFormat="1" ht="15" customHeight="1">
      <c r="A145" s="105">
        <f t="shared" si="40"/>
        <v>132</v>
      </c>
      <c r="B145" s="106"/>
      <c r="C145" s="237"/>
      <c r="D145" s="237" t="s">
        <v>202</v>
      </c>
      <c r="E145" s="237"/>
      <c r="F145" s="235">
        <v>2</v>
      </c>
      <c r="G145" s="109">
        <v>150</v>
      </c>
      <c r="H145" s="109"/>
      <c r="I145" s="109"/>
      <c r="J145" s="109"/>
      <c r="K145" s="110"/>
      <c r="L145" s="61">
        <f t="shared" si="41"/>
        <v>39356</v>
      </c>
      <c r="M145" s="238">
        <f t="shared" si="42"/>
        <v>39358.8</v>
      </c>
      <c r="N145" s="382">
        <f t="shared" si="26"/>
        <v>39356</v>
      </c>
      <c r="O145" s="383">
        <f t="shared" si="36"/>
      </c>
      <c r="P145" s="383">
        <f t="shared" si="37"/>
        <v>39356</v>
      </c>
      <c r="Q145" s="383">
        <f t="shared" si="38"/>
        <v>39356</v>
      </c>
      <c r="R145" s="383">
        <f t="shared" si="39"/>
        <v>39356</v>
      </c>
      <c r="S145" s="113"/>
      <c r="T145" s="142"/>
      <c r="U145" s="142"/>
      <c r="V145" s="142"/>
      <c r="W145" s="142"/>
      <c r="X145" s="143"/>
      <c r="Y145" s="144"/>
      <c r="Z145" s="236"/>
      <c r="AA145" s="236"/>
      <c r="AB145" s="236"/>
      <c r="AC145" s="236"/>
      <c r="AD145" s="236"/>
      <c r="AE145" s="236"/>
      <c r="AF145" s="236"/>
      <c r="AG145" s="236"/>
      <c r="AH145" s="412"/>
      <c r="AI145" s="144">
        <f t="shared" si="35"/>
        <v>16</v>
      </c>
      <c r="AJ145" s="236">
        <f>4*F145*8</f>
        <v>64</v>
      </c>
      <c r="AK145" s="144"/>
      <c r="AL145" s="144"/>
      <c r="AM145" s="144"/>
      <c r="AN145" s="144"/>
      <c r="AO145" s="144"/>
      <c r="AP145"/>
      <c r="AQ145" s="144"/>
      <c r="AR145" s="144"/>
      <c r="AS145" s="172"/>
      <c r="AT145" s="173"/>
      <c r="AU145" s="173">
        <v>0.1</v>
      </c>
      <c r="AV145" s="54"/>
      <c r="AW145" s="208" t="s">
        <v>225</v>
      </c>
      <c r="AX145" s="155"/>
      <c r="AY145" s="155"/>
      <c r="AZ145" s="155"/>
      <c r="BA145" s="155"/>
      <c r="BB145" s="155"/>
      <c r="BC145" s="155"/>
      <c r="BD145" s="155"/>
      <c r="BE145" s="155"/>
      <c r="BF145" s="155"/>
      <c r="BG145" s="155"/>
      <c r="BH145" s="155"/>
      <c r="BI145" s="155"/>
      <c r="BJ145" s="158"/>
      <c r="BK145" s="158"/>
      <c r="BL145" s="158"/>
      <c r="BM145" s="158"/>
      <c r="BN145" s="158"/>
      <c r="BO145" s="158"/>
      <c r="BP145" s="158"/>
      <c r="BQ145" s="158"/>
      <c r="BR145" s="158"/>
      <c r="BS145" s="158"/>
      <c r="BT145" s="158"/>
      <c r="BU145" s="158"/>
      <c r="BV145" s="155"/>
      <c r="BW145" s="155"/>
      <c r="BX145" s="155"/>
      <c r="BY145" s="155"/>
      <c r="BZ145" s="155"/>
      <c r="CA145" s="155"/>
      <c r="CB145" s="155"/>
      <c r="CC145" s="155"/>
      <c r="CD145" s="155"/>
      <c r="CE145" s="155"/>
      <c r="CF145" s="155"/>
      <c r="CG145" s="155"/>
      <c r="CH145" s="158"/>
      <c r="CI145" s="158"/>
      <c r="CJ145" s="158"/>
      <c r="CK145" s="158"/>
      <c r="CL145" s="158"/>
      <c r="CM145" s="158"/>
      <c r="CN145" s="158"/>
      <c r="CO145" s="158"/>
      <c r="CP145" s="158"/>
      <c r="CQ145" s="158"/>
      <c r="CR145" s="158"/>
      <c r="CS145" s="158"/>
    </row>
    <row r="146" spans="1:97" s="52" customFormat="1" ht="15" customHeight="1">
      <c r="A146" s="105">
        <f t="shared" si="40"/>
        <v>133</v>
      </c>
      <c r="B146" s="106"/>
      <c r="D146" s="237" t="s">
        <v>203</v>
      </c>
      <c r="E146" s="237"/>
      <c r="F146" s="235">
        <v>1</v>
      </c>
      <c r="G146" s="109">
        <v>151</v>
      </c>
      <c r="H146" s="109"/>
      <c r="I146" s="109"/>
      <c r="J146" s="109"/>
      <c r="K146" s="110"/>
      <c r="L146" s="61">
        <f t="shared" si="41"/>
        <v>39356</v>
      </c>
      <c r="M146" s="238">
        <f t="shared" si="42"/>
        <v>39357.4</v>
      </c>
      <c r="N146" s="382">
        <f t="shared" si="26"/>
        <v>39356</v>
      </c>
      <c r="O146" s="383">
        <f t="shared" si="36"/>
      </c>
      <c r="P146" s="383">
        <f t="shared" si="37"/>
        <v>39356</v>
      </c>
      <c r="Q146" s="383">
        <f t="shared" si="38"/>
        <v>39356</v>
      </c>
      <c r="R146" s="383">
        <f t="shared" si="39"/>
        <v>39356</v>
      </c>
      <c r="S146" s="113"/>
      <c r="T146" s="142"/>
      <c r="U146" s="142"/>
      <c r="V146" s="142"/>
      <c r="W146" s="142"/>
      <c r="X146" s="143"/>
      <c r="Y146" s="144"/>
      <c r="Z146" s="236"/>
      <c r="AA146" s="236"/>
      <c r="AB146" s="236"/>
      <c r="AC146" s="236"/>
      <c r="AD146" s="236"/>
      <c r="AE146" s="236"/>
      <c r="AF146" s="236"/>
      <c r="AG146" s="236"/>
      <c r="AH146" s="412"/>
      <c r="AI146" s="144">
        <f t="shared" si="35"/>
        <v>8</v>
      </c>
      <c r="AJ146" s="236">
        <f>4*F146*8</f>
        <v>32</v>
      </c>
      <c r="AK146" s="144"/>
      <c r="AL146" s="144"/>
      <c r="AM146" s="144"/>
      <c r="AN146" s="144"/>
      <c r="AO146" s="144"/>
      <c r="AP146"/>
      <c r="AQ146" s="144"/>
      <c r="AR146" s="144"/>
      <c r="AS146" s="172"/>
      <c r="AT146" s="173"/>
      <c r="AU146" s="173">
        <v>0.1</v>
      </c>
      <c r="AV146" s="54"/>
      <c r="AW146" s="208" t="s">
        <v>225</v>
      </c>
      <c r="AX146" s="155"/>
      <c r="AY146" s="155"/>
      <c r="AZ146" s="155"/>
      <c r="BA146" s="155"/>
      <c r="BB146" s="155"/>
      <c r="BC146" s="155"/>
      <c r="BD146" s="155"/>
      <c r="BE146" s="155"/>
      <c r="BF146" s="155"/>
      <c r="BG146" s="155"/>
      <c r="BH146" s="155"/>
      <c r="BI146" s="155"/>
      <c r="BJ146" s="158"/>
      <c r="BK146" s="158"/>
      <c r="BL146" s="158"/>
      <c r="BM146" s="158"/>
      <c r="BN146" s="158"/>
      <c r="BO146" s="158"/>
      <c r="BP146" s="158"/>
      <c r="BQ146" s="158"/>
      <c r="BR146" s="158"/>
      <c r="BS146" s="158"/>
      <c r="BT146" s="158"/>
      <c r="BU146" s="158"/>
      <c r="BV146" s="155"/>
      <c r="BW146" s="155"/>
      <c r="BX146" s="155"/>
      <c r="BY146" s="155"/>
      <c r="BZ146" s="155"/>
      <c r="CA146" s="155"/>
      <c r="CB146" s="155"/>
      <c r="CC146" s="155"/>
      <c r="CD146" s="155"/>
      <c r="CE146" s="155"/>
      <c r="CF146" s="155"/>
      <c r="CG146" s="155"/>
      <c r="CH146" s="158"/>
      <c r="CI146" s="158"/>
      <c r="CJ146" s="158"/>
      <c r="CK146" s="158"/>
      <c r="CL146" s="158"/>
      <c r="CM146" s="158"/>
      <c r="CN146" s="158"/>
      <c r="CO146" s="158"/>
      <c r="CP146" s="158"/>
      <c r="CQ146" s="158"/>
      <c r="CR146" s="158"/>
      <c r="CS146" s="158"/>
    </row>
    <row r="147" spans="1:97" s="52" customFormat="1" ht="15" customHeight="1">
      <c r="A147" s="105">
        <f t="shared" si="40"/>
        <v>134</v>
      </c>
      <c r="B147" s="106"/>
      <c r="D147" s="237" t="s">
        <v>204</v>
      </c>
      <c r="E147" s="237"/>
      <c r="F147" s="235">
        <v>1</v>
      </c>
      <c r="G147" s="109">
        <v>152</v>
      </c>
      <c r="H147" s="109"/>
      <c r="I147" s="109"/>
      <c r="J147" s="109"/>
      <c r="K147" s="110"/>
      <c r="L147" s="61">
        <f t="shared" si="41"/>
        <v>39356</v>
      </c>
      <c r="M147" s="238">
        <f t="shared" si="42"/>
        <v>39357.4</v>
      </c>
      <c r="N147" s="382">
        <f t="shared" si="26"/>
        <v>39356</v>
      </c>
      <c r="O147" s="383">
        <f t="shared" si="36"/>
      </c>
      <c r="P147" s="383">
        <f t="shared" si="37"/>
        <v>39356</v>
      </c>
      <c r="Q147" s="383">
        <f t="shared" si="38"/>
        <v>39356</v>
      </c>
      <c r="R147" s="383">
        <f t="shared" si="39"/>
        <v>39356</v>
      </c>
      <c r="S147" s="113"/>
      <c r="T147" s="142"/>
      <c r="U147" s="142"/>
      <c r="V147" s="142"/>
      <c r="W147" s="142"/>
      <c r="X147" s="143"/>
      <c r="Y147" s="144"/>
      <c r="Z147" s="236"/>
      <c r="AA147" s="236"/>
      <c r="AB147" s="236"/>
      <c r="AC147" s="236"/>
      <c r="AD147" s="236"/>
      <c r="AE147" s="236"/>
      <c r="AF147" s="236"/>
      <c r="AG147" s="236"/>
      <c r="AH147" s="412"/>
      <c r="AI147" s="144">
        <f t="shared" si="35"/>
        <v>8</v>
      </c>
      <c r="AJ147" s="236">
        <f>4*F147*8</f>
        <v>32</v>
      </c>
      <c r="AK147" s="144"/>
      <c r="AL147" s="144"/>
      <c r="AM147" s="144"/>
      <c r="AN147" s="144"/>
      <c r="AO147" s="144"/>
      <c r="AP147"/>
      <c r="AQ147" s="144"/>
      <c r="AR147" s="144"/>
      <c r="AS147" s="172"/>
      <c r="AT147" s="173"/>
      <c r="AU147" s="173">
        <v>0.1</v>
      </c>
      <c r="AV147" s="54"/>
      <c r="AW147" s="208" t="s">
        <v>225</v>
      </c>
      <c r="AX147" s="155"/>
      <c r="AY147" s="155"/>
      <c r="AZ147" s="155"/>
      <c r="BA147" s="155"/>
      <c r="BB147" s="155"/>
      <c r="BC147" s="155"/>
      <c r="BD147" s="155"/>
      <c r="BE147" s="155"/>
      <c r="BF147" s="155"/>
      <c r="BG147" s="155"/>
      <c r="BH147" s="155"/>
      <c r="BI147" s="155"/>
      <c r="BJ147" s="158"/>
      <c r="BK147" s="158"/>
      <c r="BL147" s="158"/>
      <c r="BM147" s="158"/>
      <c r="BN147" s="158"/>
      <c r="BO147" s="158"/>
      <c r="BP147" s="158"/>
      <c r="BQ147" s="158"/>
      <c r="BR147" s="158"/>
      <c r="BS147" s="158"/>
      <c r="BT147" s="158"/>
      <c r="BU147" s="158"/>
      <c r="BV147" s="155"/>
      <c r="BW147" s="155"/>
      <c r="BX147" s="155"/>
      <c r="BY147" s="155"/>
      <c r="BZ147" s="155"/>
      <c r="CA147" s="155"/>
      <c r="CB147" s="155"/>
      <c r="CC147" s="155"/>
      <c r="CD147" s="155"/>
      <c r="CE147" s="155"/>
      <c r="CF147" s="155"/>
      <c r="CG147" s="155"/>
      <c r="CH147" s="158"/>
      <c r="CI147" s="158"/>
      <c r="CJ147" s="158"/>
      <c r="CK147" s="158"/>
      <c r="CL147" s="158"/>
      <c r="CM147" s="158"/>
      <c r="CN147" s="158"/>
      <c r="CO147" s="158"/>
      <c r="CP147" s="158"/>
      <c r="CQ147" s="158"/>
      <c r="CR147" s="158"/>
      <c r="CS147" s="158"/>
    </row>
    <row r="148" spans="1:97" s="52" customFormat="1" ht="15" customHeight="1">
      <c r="A148" s="105">
        <f t="shared" si="40"/>
        <v>135</v>
      </c>
      <c r="B148" s="106"/>
      <c r="D148" s="237" t="s">
        <v>177</v>
      </c>
      <c r="E148" s="237"/>
      <c r="F148" s="235">
        <v>2</v>
      </c>
      <c r="G148" s="109">
        <v>153</v>
      </c>
      <c r="H148" s="109"/>
      <c r="I148" s="109"/>
      <c r="J148" s="109"/>
      <c r="K148" s="110"/>
      <c r="L148" s="61">
        <f t="shared" si="41"/>
        <v>39356</v>
      </c>
      <c r="M148" s="238">
        <f t="shared" si="42"/>
        <v>39358.8</v>
      </c>
      <c r="N148" s="382">
        <f>IF(K148="",(DATEVALUE("10/1/2007")),K148)</f>
        <v>39356</v>
      </c>
      <c r="O148" s="383">
        <f t="shared" si="36"/>
      </c>
      <c r="P148" s="383">
        <f t="shared" si="37"/>
        <v>39356</v>
      </c>
      <c r="Q148" s="383">
        <f t="shared" si="38"/>
        <v>39356</v>
      </c>
      <c r="R148" s="383">
        <f t="shared" si="39"/>
        <v>39356</v>
      </c>
      <c r="S148" s="113"/>
      <c r="T148" s="142"/>
      <c r="U148" s="142"/>
      <c r="V148" s="142"/>
      <c r="W148" s="142"/>
      <c r="X148" s="143"/>
      <c r="Y148" s="144"/>
      <c r="Z148" s="236"/>
      <c r="AA148" s="236"/>
      <c r="AB148" s="236"/>
      <c r="AC148" s="236"/>
      <c r="AD148" s="236"/>
      <c r="AE148" s="236"/>
      <c r="AF148" s="236"/>
      <c r="AG148" s="236"/>
      <c r="AH148" s="412"/>
      <c r="AI148" s="144">
        <f t="shared" si="35"/>
        <v>16</v>
      </c>
      <c r="AJ148" s="236">
        <f>5*F148*8</f>
        <v>80</v>
      </c>
      <c r="AK148" s="144"/>
      <c r="AL148" s="144"/>
      <c r="AM148" s="144"/>
      <c r="AN148" s="144"/>
      <c r="AO148" s="144"/>
      <c r="AP148"/>
      <c r="AQ148" s="144"/>
      <c r="AR148" s="144"/>
      <c r="AS148" s="172"/>
      <c r="AT148" s="173"/>
      <c r="AU148" s="173">
        <v>0.1</v>
      </c>
      <c r="AV148" s="54"/>
      <c r="AW148" s="208" t="s">
        <v>225</v>
      </c>
      <c r="AX148" s="155"/>
      <c r="AY148" s="155"/>
      <c r="AZ148" s="155"/>
      <c r="BA148" s="155"/>
      <c r="BB148" s="155"/>
      <c r="BC148" s="155"/>
      <c r="BD148" s="155"/>
      <c r="BE148" s="155"/>
      <c r="BF148" s="155"/>
      <c r="BG148" s="155"/>
      <c r="BH148" s="155"/>
      <c r="BI148" s="155"/>
      <c r="BJ148" s="158"/>
      <c r="BK148" s="158"/>
      <c r="BL148" s="158"/>
      <c r="BM148" s="158"/>
      <c r="BN148" s="158"/>
      <c r="BO148" s="158"/>
      <c r="BP148" s="158"/>
      <c r="BQ148" s="158"/>
      <c r="BR148" s="158"/>
      <c r="BS148" s="158"/>
      <c r="BT148" s="158"/>
      <c r="BU148" s="158"/>
      <c r="BV148" s="155"/>
      <c r="BW148" s="155"/>
      <c r="BX148" s="155"/>
      <c r="BY148" s="155"/>
      <c r="BZ148" s="155"/>
      <c r="CA148" s="155"/>
      <c r="CB148" s="155"/>
      <c r="CC148" s="155"/>
      <c r="CD148" s="155"/>
      <c r="CE148" s="155"/>
      <c r="CF148" s="155"/>
      <c r="CG148" s="155"/>
      <c r="CH148" s="158"/>
      <c r="CI148" s="158"/>
      <c r="CJ148" s="158"/>
      <c r="CK148" s="158"/>
      <c r="CL148" s="158"/>
      <c r="CM148" s="158"/>
      <c r="CN148" s="158"/>
      <c r="CO148" s="158"/>
      <c r="CP148" s="158"/>
      <c r="CQ148" s="158"/>
      <c r="CR148" s="158"/>
      <c r="CS148" s="158"/>
    </row>
    <row r="149" spans="1:97" s="52" customFormat="1" ht="15" customHeight="1">
      <c r="A149" s="105">
        <f t="shared" si="40"/>
        <v>136</v>
      </c>
      <c r="B149" s="106"/>
      <c r="C149" s="237"/>
      <c r="D149" s="237" t="s">
        <v>205</v>
      </c>
      <c r="E149" s="237"/>
      <c r="F149" s="235">
        <v>2</v>
      </c>
      <c r="G149" s="109">
        <v>154</v>
      </c>
      <c r="H149" s="109"/>
      <c r="I149" s="109"/>
      <c r="J149" s="109"/>
      <c r="K149" s="110"/>
      <c r="L149" s="61">
        <f t="shared" si="41"/>
        <v>39356</v>
      </c>
      <c r="M149" s="238">
        <f t="shared" si="42"/>
        <v>39358.8</v>
      </c>
      <c r="N149" s="382">
        <f>IF(K149="",(DATEVALUE("10/1/2007")),K149)</f>
        <v>39356</v>
      </c>
      <c r="O149" s="383">
        <f t="shared" si="36"/>
      </c>
      <c r="P149" s="383">
        <f t="shared" si="37"/>
        <v>39356</v>
      </c>
      <c r="Q149" s="383">
        <f t="shared" si="38"/>
        <v>39356</v>
      </c>
      <c r="R149" s="383">
        <f t="shared" si="39"/>
        <v>39356</v>
      </c>
      <c r="S149" s="113"/>
      <c r="T149" s="142"/>
      <c r="U149" s="142"/>
      <c r="V149" s="142"/>
      <c r="W149" s="142"/>
      <c r="X149" s="143"/>
      <c r="Y149" s="144"/>
      <c r="Z149" s="236"/>
      <c r="AA149" s="236"/>
      <c r="AB149" s="236"/>
      <c r="AC149" s="236"/>
      <c r="AD149" s="236"/>
      <c r="AE149" s="236"/>
      <c r="AF149" s="236"/>
      <c r="AG149" s="236"/>
      <c r="AH149" s="412"/>
      <c r="AI149" s="144">
        <f t="shared" si="35"/>
        <v>16</v>
      </c>
      <c r="AJ149" s="236">
        <f>4*F149*8</f>
        <v>64</v>
      </c>
      <c r="AK149" s="144"/>
      <c r="AL149" s="144"/>
      <c r="AM149" s="144"/>
      <c r="AN149" s="144"/>
      <c r="AO149" s="144"/>
      <c r="AP149"/>
      <c r="AQ149" s="144"/>
      <c r="AR149" s="144"/>
      <c r="AS149" s="172"/>
      <c r="AT149" s="173"/>
      <c r="AU149" s="173">
        <v>0.1</v>
      </c>
      <c r="AV149" s="54"/>
      <c r="AW149" s="208" t="s">
        <v>225</v>
      </c>
      <c r="AX149" s="155"/>
      <c r="AY149" s="155"/>
      <c r="AZ149" s="155"/>
      <c r="BA149" s="155"/>
      <c r="BB149" s="155"/>
      <c r="BC149" s="155"/>
      <c r="BD149" s="155"/>
      <c r="BE149" s="155"/>
      <c r="BF149" s="155"/>
      <c r="BG149" s="155"/>
      <c r="BH149" s="155"/>
      <c r="BI149" s="155"/>
      <c r="BJ149" s="158"/>
      <c r="BK149" s="158"/>
      <c r="BL149" s="158"/>
      <c r="BM149" s="158"/>
      <c r="BN149" s="158"/>
      <c r="BO149" s="158"/>
      <c r="BP149" s="158"/>
      <c r="BQ149" s="158"/>
      <c r="BR149" s="158"/>
      <c r="BS149" s="158"/>
      <c r="BT149" s="158"/>
      <c r="BU149" s="158"/>
      <c r="BV149" s="155"/>
      <c r="BW149" s="155"/>
      <c r="BX149" s="155"/>
      <c r="BY149" s="155"/>
      <c r="BZ149" s="155"/>
      <c r="CA149" s="155"/>
      <c r="CB149" s="155"/>
      <c r="CC149" s="155"/>
      <c r="CD149" s="155"/>
      <c r="CE149" s="155"/>
      <c r="CF149" s="155"/>
      <c r="CG149" s="155"/>
      <c r="CH149" s="158"/>
      <c r="CI149" s="158"/>
      <c r="CJ149" s="158"/>
      <c r="CK149" s="158"/>
      <c r="CL149" s="158"/>
      <c r="CM149" s="158"/>
      <c r="CN149" s="158"/>
      <c r="CO149" s="158"/>
      <c r="CP149" s="158"/>
      <c r="CQ149" s="158"/>
      <c r="CR149" s="158"/>
      <c r="CS149" s="158"/>
    </row>
    <row r="150" spans="1:97" s="52" customFormat="1" ht="15" customHeight="1">
      <c r="A150" s="105">
        <f t="shared" si="40"/>
        <v>137</v>
      </c>
      <c r="B150" s="113"/>
      <c r="C150" s="237"/>
      <c r="D150" s="237" t="s">
        <v>178</v>
      </c>
      <c r="E150" s="237"/>
      <c r="F150" s="235">
        <v>3</v>
      </c>
      <c r="G150" s="109">
        <v>155</v>
      </c>
      <c r="H150" s="109"/>
      <c r="I150" s="109"/>
      <c r="J150" s="109"/>
      <c r="K150" s="110"/>
      <c r="L150" s="61">
        <f t="shared" si="41"/>
        <v>39356</v>
      </c>
      <c r="M150" s="238">
        <f t="shared" si="42"/>
        <v>39360.2</v>
      </c>
      <c r="N150" s="382">
        <f>IF(K150="",(DATEVALUE("10/1/2007")),K150)</f>
        <v>39356</v>
      </c>
      <c r="O150" s="383">
        <f t="shared" si="36"/>
      </c>
      <c r="P150" s="383">
        <f t="shared" si="37"/>
        <v>39356</v>
      </c>
      <c r="Q150" s="383">
        <f t="shared" si="38"/>
        <v>39356</v>
      </c>
      <c r="R150" s="383">
        <f t="shared" si="39"/>
        <v>39356</v>
      </c>
      <c r="S150" s="113"/>
      <c r="T150" s="142"/>
      <c r="U150" s="142"/>
      <c r="V150" s="142"/>
      <c r="W150" s="142"/>
      <c r="X150" s="143"/>
      <c r="Y150" s="144"/>
      <c r="Z150" s="236"/>
      <c r="AA150" s="236"/>
      <c r="AB150" s="236"/>
      <c r="AC150" s="236"/>
      <c r="AD150" s="236"/>
      <c r="AE150" s="236"/>
      <c r="AF150" s="236"/>
      <c r="AG150" s="236"/>
      <c r="AH150" s="412"/>
      <c r="AI150" s="144">
        <f t="shared" si="35"/>
        <v>24</v>
      </c>
      <c r="AJ150" s="236">
        <f>4*F150*8</f>
        <v>96</v>
      </c>
      <c r="AK150" s="144"/>
      <c r="AL150" s="144"/>
      <c r="AM150" s="144"/>
      <c r="AN150" s="144"/>
      <c r="AO150" s="144"/>
      <c r="AP150"/>
      <c r="AQ150" s="144"/>
      <c r="AR150" s="144"/>
      <c r="AS150" s="172"/>
      <c r="AT150" s="173"/>
      <c r="AU150" s="173">
        <v>0.1</v>
      </c>
      <c r="AV150" s="54"/>
      <c r="AW150" s="208" t="s">
        <v>225</v>
      </c>
      <c r="AX150" s="155"/>
      <c r="AY150" s="155"/>
      <c r="AZ150" s="155"/>
      <c r="BA150" s="155"/>
      <c r="BB150" s="155"/>
      <c r="BC150" s="155"/>
      <c r="BD150" s="155"/>
      <c r="BE150" s="155"/>
      <c r="BF150" s="155"/>
      <c r="BG150" s="155"/>
      <c r="BH150" s="155"/>
      <c r="BI150" s="155"/>
      <c r="BJ150" s="158"/>
      <c r="BK150" s="158"/>
      <c r="BL150" s="158"/>
      <c r="BM150" s="158"/>
      <c r="BN150" s="158"/>
      <c r="BO150" s="158"/>
      <c r="BP150" s="158"/>
      <c r="BQ150" s="158"/>
      <c r="BR150" s="158"/>
      <c r="BS150" s="158"/>
      <c r="BT150" s="158"/>
      <c r="BU150" s="158"/>
      <c r="BV150" s="155"/>
      <c r="BW150" s="155"/>
      <c r="BX150" s="155"/>
      <c r="BY150" s="155"/>
      <c r="BZ150" s="155"/>
      <c r="CA150" s="155"/>
      <c r="CB150" s="155"/>
      <c r="CC150" s="155"/>
      <c r="CD150" s="155"/>
      <c r="CE150" s="155"/>
      <c r="CF150" s="155"/>
      <c r="CG150" s="155"/>
      <c r="CH150" s="158"/>
      <c r="CI150" s="158"/>
      <c r="CJ150" s="158"/>
      <c r="CK150" s="158"/>
      <c r="CL150" s="158"/>
      <c r="CM150" s="158"/>
      <c r="CN150" s="158"/>
      <c r="CO150" s="158"/>
      <c r="CP150" s="158"/>
      <c r="CQ150" s="158"/>
      <c r="CR150" s="158"/>
      <c r="CS150" s="158"/>
    </row>
    <row r="151" spans="1:97" s="52" customFormat="1" ht="15" customHeight="1">
      <c r="A151" s="105"/>
      <c r="B151" s="113"/>
      <c r="C151" s="237"/>
      <c r="D151" s="237" t="s">
        <v>232</v>
      </c>
      <c r="E151" s="237"/>
      <c r="F151" s="235"/>
      <c r="G151" s="109"/>
      <c r="H151" s="109"/>
      <c r="I151" s="109"/>
      <c r="J151" s="109"/>
      <c r="K151" s="110"/>
      <c r="L151" s="61"/>
      <c r="M151" s="238"/>
      <c r="N151" s="382"/>
      <c r="O151" s="383"/>
      <c r="P151" s="383"/>
      <c r="Q151" s="383"/>
      <c r="R151" s="383"/>
      <c r="S151" s="113"/>
      <c r="T151" s="443">
        <v>3</v>
      </c>
      <c r="U151" s="142"/>
      <c r="V151" s="142"/>
      <c r="W151" s="142"/>
      <c r="X151" s="143"/>
      <c r="Y151" s="144"/>
      <c r="Z151" s="236"/>
      <c r="AA151" s="236"/>
      <c r="AB151" s="236"/>
      <c r="AC151" s="236"/>
      <c r="AD151" s="236"/>
      <c r="AE151" s="236"/>
      <c r="AF151" s="236"/>
      <c r="AG151" s="236"/>
      <c r="AH151" s="412"/>
      <c r="AI151" s="144"/>
      <c r="AJ151" s="441">
        <v>500</v>
      </c>
      <c r="AK151" s="144"/>
      <c r="AL151" s="144"/>
      <c r="AM151" s="144"/>
      <c r="AN151" s="144"/>
      <c r="AO151" s="144"/>
      <c r="AP151"/>
      <c r="AQ151" s="144"/>
      <c r="AR151" s="144"/>
      <c r="AS151" s="172"/>
      <c r="AT151" s="173"/>
      <c r="AU151" s="173"/>
      <c r="AV151" s="54"/>
      <c r="AW151" s="208"/>
      <c r="AX151" s="155"/>
      <c r="AY151" s="155"/>
      <c r="AZ151" s="155"/>
      <c r="BA151" s="155"/>
      <c r="BB151" s="155"/>
      <c r="BC151" s="155"/>
      <c r="BD151" s="155"/>
      <c r="BE151" s="155"/>
      <c r="BF151" s="155"/>
      <c r="BG151" s="155"/>
      <c r="BH151" s="155"/>
      <c r="BI151" s="155"/>
      <c r="BJ151" s="158"/>
      <c r="BK151" s="158"/>
      <c r="BL151" s="158"/>
      <c r="BM151" s="158"/>
      <c r="BN151" s="158"/>
      <c r="BO151" s="158"/>
      <c r="BP151" s="158"/>
      <c r="BQ151" s="158"/>
      <c r="BR151" s="158"/>
      <c r="BS151" s="158"/>
      <c r="BT151" s="158"/>
      <c r="BU151" s="158"/>
      <c r="BV151" s="155"/>
      <c r="BW151" s="155"/>
      <c r="BX151" s="155"/>
      <c r="BY151" s="155"/>
      <c r="BZ151" s="155"/>
      <c r="CA151" s="155"/>
      <c r="CB151" s="155"/>
      <c r="CC151" s="155"/>
      <c r="CD151" s="155"/>
      <c r="CE151" s="155"/>
      <c r="CF151" s="155"/>
      <c r="CG151" s="155"/>
      <c r="CH151" s="158"/>
      <c r="CI151" s="158"/>
      <c r="CJ151" s="158"/>
      <c r="CK151" s="158"/>
      <c r="CL151" s="158"/>
      <c r="CM151" s="158"/>
      <c r="CN151" s="158"/>
      <c r="CO151" s="158"/>
      <c r="CP151" s="158"/>
      <c r="CQ151" s="158"/>
      <c r="CR151" s="158"/>
      <c r="CS151" s="158"/>
    </row>
    <row r="152" spans="1:97" s="52" customFormat="1" ht="15" customHeight="1">
      <c r="A152" s="105"/>
      <c r="B152" s="113"/>
      <c r="C152" s="237"/>
      <c r="D152" s="426" t="s">
        <v>227</v>
      </c>
      <c r="E152" s="237"/>
      <c r="F152" s="235"/>
      <c r="G152" s="109"/>
      <c r="H152" s="109"/>
      <c r="I152" s="109"/>
      <c r="J152" s="109"/>
      <c r="K152" s="110"/>
      <c r="L152" s="61"/>
      <c r="M152" s="238"/>
      <c r="N152" s="382"/>
      <c r="O152" s="383"/>
      <c r="P152" s="383"/>
      <c r="Q152" s="383"/>
      <c r="R152" s="383"/>
      <c r="S152" s="113"/>
      <c r="T152" s="427">
        <v>1</v>
      </c>
      <c r="U152" s="142"/>
      <c r="V152" s="142"/>
      <c r="W152" s="142"/>
      <c r="X152" s="143"/>
      <c r="Y152" s="144"/>
      <c r="Z152" s="236"/>
      <c r="AA152" s="236"/>
      <c r="AB152" s="236"/>
      <c r="AC152" s="236"/>
      <c r="AD152" s="236"/>
      <c r="AE152" s="236"/>
      <c r="AF152" s="236"/>
      <c r="AG152" s="236"/>
      <c r="AH152" s="412"/>
      <c r="AI152" s="144"/>
      <c r="AJ152" s="428">
        <v>40</v>
      </c>
      <c r="AK152" s="144"/>
      <c r="AL152" s="144"/>
      <c r="AM152" s="144"/>
      <c r="AN152" s="144"/>
      <c r="AO152" s="144"/>
      <c r="AP152"/>
      <c r="AQ152" s="144"/>
      <c r="AR152" s="144"/>
      <c r="AS152" s="172"/>
      <c r="AT152" s="173"/>
      <c r="AU152" s="173">
        <v>0.1</v>
      </c>
      <c r="AV152" s="54"/>
      <c r="AW152" s="208"/>
      <c r="AX152" s="155"/>
      <c r="AY152" s="155"/>
      <c r="AZ152" s="155"/>
      <c r="BA152" s="155"/>
      <c r="BB152" s="155"/>
      <c r="BC152" s="155"/>
      <c r="BD152" s="155"/>
      <c r="BE152" s="155"/>
      <c r="BF152" s="155"/>
      <c r="BG152" s="155"/>
      <c r="BH152" s="155"/>
      <c r="BI152" s="155"/>
      <c r="BJ152" s="158"/>
      <c r="BK152" s="158"/>
      <c r="BL152" s="158"/>
      <c r="BM152" s="158"/>
      <c r="BN152" s="158"/>
      <c r="BO152" s="158"/>
      <c r="BP152" s="158"/>
      <c r="BQ152" s="158"/>
      <c r="BR152" s="158"/>
      <c r="BS152" s="158"/>
      <c r="BT152" s="158"/>
      <c r="BU152" s="158"/>
      <c r="BV152" s="155"/>
      <c r="BW152" s="155"/>
      <c r="BX152" s="155"/>
      <c r="BY152" s="155"/>
      <c r="BZ152" s="155"/>
      <c r="CA152" s="155"/>
      <c r="CB152" s="155"/>
      <c r="CC152" s="155"/>
      <c r="CD152" s="155"/>
      <c r="CE152" s="155"/>
      <c r="CF152" s="155"/>
      <c r="CG152" s="155"/>
      <c r="CH152" s="158"/>
      <c r="CI152" s="158"/>
      <c r="CJ152" s="158"/>
      <c r="CK152" s="158"/>
      <c r="CL152" s="158"/>
      <c r="CM152" s="158"/>
      <c r="CN152" s="158"/>
      <c r="CO152" s="158"/>
      <c r="CP152" s="158"/>
      <c r="CQ152" s="158"/>
      <c r="CR152" s="158"/>
      <c r="CS152" s="158"/>
    </row>
    <row r="153" spans="1:97" s="52" customFormat="1" ht="15" customHeight="1">
      <c r="A153" s="105"/>
      <c r="B153" s="113"/>
      <c r="C153" s="237"/>
      <c r="D153" s="426" t="s">
        <v>228</v>
      </c>
      <c r="E153" s="237"/>
      <c r="F153" s="235"/>
      <c r="G153" s="109"/>
      <c r="H153" s="109"/>
      <c r="I153" s="109"/>
      <c r="J153" s="109"/>
      <c r="K153" s="110"/>
      <c r="L153" s="61"/>
      <c r="M153" s="238"/>
      <c r="N153" s="382"/>
      <c r="O153" s="383"/>
      <c r="P153" s="383"/>
      <c r="Q153" s="383"/>
      <c r="R153" s="383"/>
      <c r="S153" s="113"/>
      <c r="T153" s="427">
        <v>3</v>
      </c>
      <c r="U153" s="142"/>
      <c r="V153" s="142"/>
      <c r="W153" s="142"/>
      <c r="X153" s="143"/>
      <c r="Y153" s="144"/>
      <c r="Z153" s="236"/>
      <c r="AA153" s="236"/>
      <c r="AB153" s="236"/>
      <c r="AC153" s="236"/>
      <c r="AD153" s="236"/>
      <c r="AE153" s="236"/>
      <c r="AF153" s="236"/>
      <c r="AG153" s="236"/>
      <c r="AH153" s="412"/>
      <c r="AI153" s="144"/>
      <c r="AJ153" s="428">
        <v>200</v>
      </c>
      <c r="AK153" s="144"/>
      <c r="AL153" s="144"/>
      <c r="AM153" s="144"/>
      <c r="AN153" s="144"/>
      <c r="AO153" s="144"/>
      <c r="AP153"/>
      <c r="AQ153" s="144"/>
      <c r="AR153" s="144"/>
      <c r="AS153" s="172"/>
      <c r="AT153" s="173"/>
      <c r="AU153" s="173">
        <v>0.1</v>
      </c>
      <c r="AV153" s="54"/>
      <c r="AW153" s="208"/>
      <c r="AX153" s="155"/>
      <c r="AY153" s="155"/>
      <c r="AZ153" s="155"/>
      <c r="BA153" s="155"/>
      <c r="BB153" s="155"/>
      <c r="BC153" s="155"/>
      <c r="BD153" s="155"/>
      <c r="BE153" s="155"/>
      <c r="BF153" s="155"/>
      <c r="BG153" s="155"/>
      <c r="BH153" s="155"/>
      <c r="BI153" s="155"/>
      <c r="BJ153" s="158"/>
      <c r="BK153" s="158"/>
      <c r="BL153" s="158"/>
      <c r="BM153" s="158"/>
      <c r="BN153" s="158"/>
      <c r="BO153" s="158"/>
      <c r="BP153" s="158"/>
      <c r="BQ153" s="158"/>
      <c r="BR153" s="158"/>
      <c r="BS153" s="158"/>
      <c r="BT153" s="158"/>
      <c r="BU153" s="158"/>
      <c r="BV153" s="155"/>
      <c r="BW153" s="155"/>
      <c r="BX153" s="155"/>
      <c r="BY153" s="155"/>
      <c r="BZ153" s="155"/>
      <c r="CA153" s="155"/>
      <c r="CB153" s="155"/>
      <c r="CC153" s="155"/>
      <c r="CD153" s="155"/>
      <c r="CE153" s="155"/>
      <c r="CF153" s="155"/>
      <c r="CG153" s="155"/>
      <c r="CH153" s="158"/>
      <c r="CI153" s="158"/>
      <c r="CJ153" s="158"/>
      <c r="CK153" s="158"/>
      <c r="CL153" s="158"/>
      <c r="CM153" s="158"/>
      <c r="CN153" s="158"/>
      <c r="CO153" s="158"/>
      <c r="CP153" s="158"/>
      <c r="CQ153" s="158"/>
      <c r="CR153" s="158"/>
      <c r="CS153" s="158"/>
    </row>
    <row r="154" spans="1:97" s="31" customFormat="1" ht="14.25">
      <c r="A154" s="246"/>
      <c r="B154" s="246"/>
      <c r="C154" s="246"/>
      <c r="D154" s="246"/>
      <c r="E154" s="246"/>
      <c r="F154" s="247"/>
      <c r="G154" s="248"/>
      <c r="H154" s="248"/>
      <c r="I154" s="248"/>
      <c r="J154" s="248"/>
      <c r="K154" s="110"/>
      <c r="L154" s="61">
        <f>IF(F154="","",IF(K154="",MAX(N154:R154),K154))</f>
      </c>
      <c r="M154" s="238">
        <f>IF(F154="","",+L154+(F154*7/5))</f>
      </c>
      <c r="N154" s="382">
        <f>IF(K154="",(DATEVALUE("10/1/2007")),K154)</f>
        <v>39356</v>
      </c>
      <c r="O154" s="383">
        <f>IF(G154="",(DATEVALUE("10/1/2007")),VLOOKUP(G154,$A$10:$M$49,13))</f>
        <v>39356</v>
      </c>
      <c r="P154" s="383">
        <f>IF(H154="",(DATEVALUE("10/1/2007")),VLOOKUP(H154,$A$10:$M$49,13))</f>
        <v>39356</v>
      </c>
      <c r="Q154" s="383">
        <f>IF(I154="",(DATEVALUE("10/1/2007")),VLOOKUP(I154,$A$10:$M$49,13))</f>
        <v>39356</v>
      </c>
      <c r="R154" s="383">
        <f>IF(J154="",(DATEVALUE("10/1/2007")),VLOOKUP(J154,$A$10:$M$49,13))</f>
        <v>39356</v>
      </c>
      <c r="S154" s="113"/>
      <c r="T154" s="343"/>
      <c r="U154" s="142"/>
      <c r="V154" s="142"/>
      <c r="W154" s="142"/>
      <c r="X154" s="143"/>
      <c r="Y154" s="144"/>
      <c r="Z154" s="144"/>
      <c r="AA154" s="144"/>
      <c r="AB154" s="144"/>
      <c r="AC154" s="144"/>
      <c r="AD154" s="144"/>
      <c r="AE154" s="144"/>
      <c r="AF154" s="144"/>
      <c r="AG154" s="144"/>
      <c r="AH154" s="411"/>
      <c r="AI154" s="144"/>
      <c r="AJ154" s="144"/>
      <c r="AK154" s="144"/>
      <c r="AL154" s="144"/>
      <c r="AM154" s="144"/>
      <c r="AN154" s="144"/>
      <c r="AO154" s="144"/>
      <c r="AP154"/>
      <c r="AQ154" s="144"/>
      <c r="AR154" s="144"/>
      <c r="AS154" s="172"/>
      <c r="AT154" s="249"/>
      <c r="AU154" s="249"/>
      <c r="AV154" s="250"/>
      <c r="AX154" s="155"/>
      <c r="AY154" s="155"/>
      <c r="AZ154" s="155"/>
      <c r="BA154" s="155"/>
      <c r="BB154" s="155"/>
      <c r="BC154" s="155"/>
      <c r="BD154" s="155"/>
      <c r="BE154" s="155"/>
      <c r="BF154" s="155"/>
      <c r="BG154" s="155"/>
      <c r="BH154" s="155"/>
      <c r="BI154" s="155"/>
      <c r="BJ154" s="158"/>
      <c r="BK154" s="158"/>
      <c r="BL154" s="158"/>
      <c r="BM154" s="158"/>
      <c r="BN154" s="158"/>
      <c r="BO154" s="158"/>
      <c r="BP154" s="158"/>
      <c r="BQ154" s="158"/>
      <c r="BR154" s="158"/>
      <c r="BS154" s="158"/>
      <c r="BT154" s="158"/>
      <c r="BU154" s="158"/>
      <c r="BV154" s="155"/>
      <c r="BW154" s="155"/>
      <c r="BX154" s="155"/>
      <c r="BY154" s="155"/>
      <c r="BZ154" s="155"/>
      <c r="CA154" s="155"/>
      <c r="CB154" s="155"/>
      <c r="CC154" s="155"/>
      <c r="CD154" s="155"/>
      <c r="CE154" s="155"/>
      <c r="CF154" s="155"/>
      <c r="CG154" s="155"/>
      <c r="CH154" s="158"/>
      <c r="CI154" s="158"/>
      <c r="CJ154" s="158"/>
      <c r="CK154" s="158"/>
      <c r="CL154" s="158"/>
      <c r="CM154" s="158"/>
      <c r="CN154" s="158"/>
      <c r="CO154" s="158"/>
      <c r="CP154" s="158"/>
      <c r="CQ154" s="158"/>
      <c r="CR154" s="158"/>
      <c r="CS154" s="158"/>
    </row>
    <row r="155" spans="1:59" s="35" customFormat="1" ht="8.25" customHeight="1">
      <c r="A155" s="100"/>
      <c r="B155" s="100"/>
      <c r="C155" s="100"/>
      <c r="D155" s="100"/>
      <c r="E155" s="100"/>
      <c r="F155" s="251"/>
      <c r="G155" s="248"/>
      <c r="H155" s="248"/>
      <c r="I155" s="248"/>
      <c r="J155" s="248"/>
      <c r="K155" s="248"/>
      <c r="L155" s="57"/>
      <c r="M155" s="57"/>
      <c r="N155" s="381"/>
      <c r="O155" s="381"/>
      <c r="P155" s="381"/>
      <c r="Q155" s="381"/>
      <c r="R155" s="381"/>
      <c r="S155" s="100"/>
      <c r="T155" s="344"/>
      <c r="U155" s="252"/>
      <c r="V155" s="253"/>
      <c r="W155" s="252"/>
      <c r="X155" s="254"/>
      <c r="Y155" s="255"/>
      <c r="Z155" s="255"/>
      <c r="AA155" s="255"/>
      <c r="AB155" s="255"/>
      <c r="AC155" s="255"/>
      <c r="AD155" s="255"/>
      <c r="AE155" s="255"/>
      <c r="AF155" s="255"/>
      <c r="AG155" s="255"/>
      <c r="AH155" s="413"/>
      <c r="AI155" s="255"/>
      <c r="AJ155" s="255"/>
      <c r="AK155" s="255"/>
      <c r="AL155" s="255"/>
      <c r="AM155" s="255"/>
      <c r="AN155" s="255"/>
      <c r="AO155" s="255"/>
      <c r="AP155" s="255"/>
      <c r="AQ155" s="255"/>
      <c r="AR155" s="255"/>
      <c r="AS155" s="256"/>
      <c r="AT155" s="257"/>
      <c r="AU155" s="257"/>
      <c r="AV155" s="258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</row>
    <row r="156" spans="1:59" s="268" customFormat="1" ht="14.25">
      <c r="A156" s="259"/>
      <c r="B156" s="259"/>
      <c r="C156" s="260" t="s">
        <v>79</v>
      </c>
      <c r="D156" s="260"/>
      <c r="E156" s="260"/>
      <c r="F156" s="261"/>
      <c r="G156" s="262"/>
      <c r="H156" s="262"/>
      <c r="I156" s="262"/>
      <c r="J156" s="262"/>
      <c r="K156" s="262"/>
      <c r="L156" s="263"/>
      <c r="M156" s="263"/>
      <c r="N156" s="387"/>
      <c r="O156" s="387"/>
      <c r="P156" s="387"/>
      <c r="Q156" s="387"/>
      <c r="R156" s="387"/>
      <c r="S156" s="264"/>
      <c r="T156" s="345">
        <f>SUM(T10:T155)</f>
        <v>123</v>
      </c>
      <c r="U156" s="265">
        <f>SUM(U101:U155)</f>
        <v>0</v>
      </c>
      <c r="V156" s="265">
        <f>SUM(V101:V155)</f>
        <v>0</v>
      </c>
      <c r="W156" s="265">
        <f>SUM(W101:W155)</f>
        <v>0</v>
      </c>
      <c r="X156" s="265">
        <f>SUM(X101:X155)</f>
        <v>0</v>
      </c>
      <c r="Y156" s="397">
        <f>SUM(Y10:Y155)</f>
        <v>80</v>
      </c>
      <c r="Z156" s="397">
        <f aca="true" t="shared" si="43" ref="Z156:AR156">SUM(Z10:Z155)</f>
        <v>240</v>
      </c>
      <c r="AA156" s="397">
        <f t="shared" si="43"/>
        <v>224</v>
      </c>
      <c r="AB156" s="397">
        <f t="shared" si="43"/>
        <v>0</v>
      </c>
      <c r="AC156" s="397">
        <f t="shared" si="43"/>
        <v>0</v>
      </c>
      <c r="AD156" s="397">
        <f t="shared" si="43"/>
        <v>200</v>
      </c>
      <c r="AE156" s="397">
        <f t="shared" si="43"/>
        <v>0</v>
      </c>
      <c r="AF156" s="397">
        <f t="shared" si="43"/>
        <v>0</v>
      </c>
      <c r="AG156" s="397">
        <f t="shared" si="43"/>
        <v>64</v>
      </c>
      <c r="AH156" s="414">
        <f t="shared" si="43"/>
        <v>2596</v>
      </c>
      <c r="AI156" s="397">
        <f t="shared" si="43"/>
        <v>1312</v>
      </c>
      <c r="AJ156" s="397">
        <f t="shared" si="43"/>
        <v>7036</v>
      </c>
      <c r="AK156" s="397">
        <f t="shared" si="43"/>
        <v>0</v>
      </c>
      <c r="AL156" s="397">
        <f t="shared" si="43"/>
        <v>0</v>
      </c>
      <c r="AM156" s="397">
        <f t="shared" si="43"/>
        <v>0</v>
      </c>
      <c r="AN156" s="397">
        <f t="shared" si="43"/>
        <v>0</v>
      </c>
      <c r="AO156" s="397">
        <f t="shared" si="43"/>
        <v>40</v>
      </c>
      <c r="AP156" s="266">
        <v>0</v>
      </c>
      <c r="AQ156" s="266">
        <f t="shared" si="43"/>
        <v>0</v>
      </c>
      <c r="AR156" s="266">
        <f t="shared" si="43"/>
        <v>0</v>
      </c>
      <c r="AS156" s="267"/>
      <c r="AT156" s="259"/>
      <c r="AU156" s="259"/>
      <c r="AW156" s="31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</row>
    <row r="157" spans="1:59" s="274" customFormat="1" ht="15" thickBot="1">
      <c r="A157" s="269"/>
      <c r="B157" s="269"/>
      <c r="C157" s="269"/>
      <c r="D157" s="269"/>
      <c r="E157" s="269"/>
      <c r="F157" s="270"/>
      <c r="G157" s="248"/>
      <c r="H157" s="248"/>
      <c r="I157" s="248"/>
      <c r="J157" s="248"/>
      <c r="K157" s="248"/>
      <c r="L157" s="57"/>
      <c r="M157" s="57"/>
      <c r="N157" s="381"/>
      <c r="O157" s="381"/>
      <c r="P157" s="381"/>
      <c r="Q157" s="381"/>
      <c r="R157" s="381"/>
      <c r="S157" s="269"/>
      <c r="T157" s="346"/>
      <c r="U157" s="271"/>
      <c r="V157" s="272"/>
      <c r="W157" s="271"/>
      <c r="X157" s="271"/>
      <c r="Y157" s="273"/>
      <c r="Z157" s="273"/>
      <c r="AA157" s="273"/>
      <c r="AB157" s="273"/>
      <c r="AC157" s="273"/>
      <c r="AD157" s="273"/>
      <c r="AE157" s="273"/>
      <c r="AF157" s="273"/>
      <c r="AG157" s="273"/>
      <c r="AH157" s="415"/>
      <c r="AI157" s="273"/>
      <c r="AJ157" s="273"/>
      <c r="AK157" s="273"/>
      <c r="AL157" s="273"/>
      <c r="AM157" s="273"/>
      <c r="AN157" s="273"/>
      <c r="AO157" s="273"/>
      <c r="AP157" s="273"/>
      <c r="AQ157" s="273"/>
      <c r="AR157" s="273"/>
      <c r="AS157" s="273"/>
      <c r="AT157" s="269"/>
      <c r="AU157" s="269"/>
      <c r="AW157" s="31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</row>
    <row r="158" spans="1:59" s="282" customFormat="1" ht="16.5" thickBot="1">
      <c r="A158" s="275"/>
      <c r="B158" s="276" t="s">
        <v>210</v>
      </c>
      <c r="C158" s="277"/>
      <c r="D158" s="278"/>
      <c r="E158" s="278"/>
      <c r="F158" s="279">
        <f>SUM(T158:AO158)</f>
        <v>1659.9056799999998</v>
      </c>
      <c r="G158" s="280"/>
      <c r="H158" s="280"/>
      <c r="I158" s="280"/>
      <c r="J158" s="280"/>
      <c r="K158" s="280"/>
      <c r="L158" s="281"/>
      <c r="M158" s="281"/>
      <c r="N158" s="388"/>
      <c r="O158" s="388"/>
      <c r="P158" s="388"/>
      <c r="Q158" s="388"/>
      <c r="R158" s="388"/>
      <c r="S158" s="275"/>
      <c r="T158" s="347">
        <f>+T156*T9</f>
        <v>144.894</v>
      </c>
      <c r="U158" s="347">
        <f>+U156*U9</f>
        <v>0</v>
      </c>
      <c r="V158" s="347">
        <f>+V156*V9</f>
        <v>0</v>
      </c>
      <c r="W158" s="347">
        <f>+W156*W9</f>
        <v>0</v>
      </c>
      <c r="X158" s="347">
        <f>+X156*X9</f>
        <v>0</v>
      </c>
      <c r="Y158" s="347">
        <f aca="true" t="shared" si="44" ref="Y158:AO158">+Y156*Y9/1000</f>
        <v>14.168800000000001</v>
      </c>
      <c r="Z158" s="347">
        <f t="shared" si="44"/>
        <v>28.512</v>
      </c>
      <c r="AA158" s="347">
        <f t="shared" si="44"/>
        <v>30.284799999999997</v>
      </c>
      <c r="AB158" s="347">
        <f t="shared" si="44"/>
        <v>0</v>
      </c>
      <c r="AC158" s="347">
        <f t="shared" si="44"/>
        <v>0</v>
      </c>
      <c r="AD158" s="347">
        <f t="shared" si="44"/>
        <v>34.484</v>
      </c>
      <c r="AE158" s="347">
        <f t="shared" si="44"/>
        <v>0</v>
      </c>
      <c r="AF158" s="347">
        <f t="shared" si="44"/>
        <v>0</v>
      </c>
      <c r="AG158" s="347">
        <f t="shared" si="44"/>
        <v>5.34528</v>
      </c>
      <c r="AH158" s="416">
        <f t="shared" si="44"/>
        <v>387.1934</v>
      </c>
      <c r="AI158" s="347">
        <f t="shared" si="44"/>
        <v>195.31744</v>
      </c>
      <c r="AJ158" s="347">
        <f t="shared" si="44"/>
        <v>813.43196</v>
      </c>
      <c r="AK158" s="347">
        <f t="shared" si="44"/>
        <v>0</v>
      </c>
      <c r="AL158" s="347">
        <f t="shared" si="44"/>
        <v>0</v>
      </c>
      <c r="AM158" s="347">
        <f t="shared" si="44"/>
        <v>0</v>
      </c>
      <c r="AN158" s="347">
        <f t="shared" si="44"/>
        <v>0</v>
      </c>
      <c r="AO158" s="347">
        <f t="shared" si="44"/>
        <v>6.274</v>
      </c>
      <c r="AP158" s="347"/>
      <c r="AQ158" s="347">
        <f>+AQ156*AQ9</f>
        <v>0</v>
      </c>
      <c r="AR158" s="347">
        <f>+AR156*AR9</f>
        <v>0</v>
      </c>
      <c r="AS158" s="271"/>
      <c r="AT158" s="275"/>
      <c r="AU158" s="275"/>
      <c r="AW158" s="31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</row>
    <row r="159" spans="1:108" s="282" customFormat="1" ht="16.5" thickBot="1">
      <c r="A159" s="275"/>
      <c r="B159" s="283" t="s">
        <v>80</v>
      </c>
      <c r="C159" s="275"/>
      <c r="D159" s="275"/>
      <c r="E159" s="275"/>
      <c r="F159" s="270"/>
      <c r="G159" s="284"/>
      <c r="H159" s="284"/>
      <c r="I159" s="284"/>
      <c r="J159" s="284"/>
      <c r="K159" s="284"/>
      <c r="L159" s="281"/>
      <c r="M159" s="281"/>
      <c r="N159" s="388"/>
      <c r="O159" s="388"/>
      <c r="P159" s="388"/>
      <c r="Q159" s="388"/>
      <c r="R159" s="388"/>
      <c r="S159" s="275"/>
      <c r="T159" s="348"/>
      <c r="U159" s="275"/>
      <c r="V159" s="285"/>
      <c r="W159" s="364" t="s">
        <v>98</v>
      </c>
      <c r="X159" s="365"/>
      <c r="Y159" s="365"/>
      <c r="Z159" s="365"/>
      <c r="AA159" s="365"/>
      <c r="AB159" s="365"/>
      <c r="AC159" s="365"/>
      <c r="AD159" s="366"/>
      <c r="AE159" s="286"/>
      <c r="AF159" s="286"/>
      <c r="AG159" s="286"/>
      <c r="AH159" s="417"/>
      <c r="AI159" s="287"/>
      <c r="AJ159" s="398"/>
      <c r="AK159" s="356"/>
      <c r="AL159" s="356"/>
      <c r="AM159" s="356"/>
      <c r="AN159" s="356"/>
      <c r="AO159" s="356"/>
      <c r="AP159" s="356"/>
      <c r="AQ159" s="356"/>
      <c r="AR159" s="356"/>
      <c r="AS159" s="356"/>
      <c r="AT159" s="357"/>
      <c r="AU159" s="357"/>
      <c r="AV159" s="360"/>
      <c r="AW159" s="360"/>
      <c r="AX159" s="361"/>
      <c r="AY159" s="361"/>
      <c r="AZ159" s="361"/>
      <c r="BA159" s="361"/>
      <c r="BB159" s="361"/>
      <c r="BC159" s="361"/>
      <c r="BD159" s="361"/>
      <c r="BE159" s="361"/>
      <c r="BF159" s="361"/>
      <c r="BG159" s="361"/>
      <c r="BH159" s="355"/>
      <c r="BI159" s="355"/>
      <c r="BJ159" s="355"/>
      <c r="BK159" s="355"/>
      <c r="BL159" s="355"/>
      <c r="BM159" s="355"/>
      <c r="BN159" s="355"/>
      <c r="BO159" s="355"/>
      <c r="BP159" s="355"/>
      <c r="BQ159" s="355"/>
      <c r="BR159" s="355"/>
      <c r="BS159" s="355"/>
      <c r="BT159" s="355"/>
      <c r="BU159" s="355"/>
      <c r="BV159" s="355"/>
      <c r="BW159" s="355"/>
      <c r="BX159" s="355"/>
      <c r="BY159" s="355"/>
      <c r="BZ159" s="355"/>
      <c r="CA159" s="355"/>
      <c r="CB159" s="355"/>
      <c r="CC159" s="355"/>
      <c r="CD159" s="355"/>
      <c r="CE159" s="355"/>
      <c r="CF159" s="355"/>
      <c r="CG159" s="355"/>
      <c r="CH159" s="355"/>
      <c r="CI159" s="355"/>
      <c r="CJ159" s="355"/>
      <c r="CK159" s="355"/>
      <c r="CL159" s="355"/>
      <c r="CM159" s="355"/>
      <c r="CN159" s="355"/>
      <c r="CO159" s="355"/>
      <c r="CP159" s="355"/>
      <c r="CQ159" s="355"/>
      <c r="CR159" s="355"/>
      <c r="CS159" s="355"/>
      <c r="CT159" s="355"/>
      <c r="CU159" s="355"/>
      <c r="CV159" s="355"/>
      <c r="CW159" s="355"/>
      <c r="CX159" s="355"/>
      <c r="CY159" s="355"/>
      <c r="CZ159" s="355"/>
      <c r="DA159" s="355"/>
      <c r="DB159" s="355"/>
      <c r="DC159" s="355"/>
      <c r="DD159" s="355"/>
    </row>
    <row r="160" spans="1:108" s="300" customFormat="1" ht="15">
      <c r="A160" s="288"/>
      <c r="B160" s="289" t="s">
        <v>211</v>
      </c>
      <c r="C160" s="290"/>
      <c r="D160" s="290"/>
      <c r="E160" s="291"/>
      <c r="F160" s="292"/>
      <c r="G160" s="392" t="s">
        <v>212</v>
      </c>
      <c r="H160" s="393"/>
      <c r="I160" s="304"/>
      <c r="J160" s="358"/>
      <c r="K160" s="304"/>
      <c r="L160" s="305"/>
      <c r="M160" s="358"/>
      <c r="N160" s="389"/>
      <c r="O160" s="389"/>
      <c r="P160" s="389"/>
      <c r="Q160" s="389"/>
      <c r="R160" s="389"/>
      <c r="S160" s="293"/>
      <c r="T160" s="349"/>
      <c r="U160" s="288"/>
      <c r="V160" s="294"/>
      <c r="W160" s="295" t="s">
        <v>99</v>
      </c>
      <c r="X160" s="367"/>
      <c r="Y160" s="368"/>
      <c r="Z160" s="368"/>
      <c r="AA160" s="368"/>
      <c r="AB160" s="368"/>
      <c r="AC160" s="368"/>
      <c r="AD160" s="369"/>
      <c r="AE160" s="296"/>
      <c r="AF160" s="296"/>
      <c r="AG160" s="296"/>
      <c r="AH160" s="418"/>
      <c r="AI160" s="297"/>
      <c r="AJ160" s="399"/>
      <c r="AK160" s="298"/>
      <c r="AL160" s="298"/>
      <c r="AM160" s="298"/>
      <c r="AN160" s="298"/>
      <c r="AO160" s="298"/>
      <c r="AP160" s="298"/>
      <c r="AQ160" s="298"/>
      <c r="AR160" s="298"/>
      <c r="AS160" s="298"/>
      <c r="AT160" s="299"/>
      <c r="AU160" s="299"/>
      <c r="AV160" s="362"/>
      <c r="AW160" s="362"/>
      <c r="AX160" s="361"/>
      <c r="AY160" s="361"/>
      <c r="AZ160" s="361"/>
      <c r="BA160" s="361"/>
      <c r="BB160" s="361"/>
      <c r="BC160" s="361"/>
      <c r="BD160" s="361"/>
      <c r="BE160" s="361"/>
      <c r="BF160" s="361"/>
      <c r="BG160" s="361"/>
      <c r="BH160" s="358"/>
      <c r="BI160" s="358"/>
      <c r="BJ160" s="358"/>
      <c r="BK160" s="358"/>
      <c r="BL160" s="358"/>
      <c r="BM160" s="358"/>
      <c r="BN160" s="358"/>
      <c r="BO160" s="358"/>
      <c r="BP160" s="358"/>
      <c r="BQ160" s="358"/>
      <c r="BR160" s="358"/>
      <c r="BS160" s="358"/>
      <c r="BT160" s="358"/>
      <c r="BU160" s="358"/>
      <c r="BV160" s="358"/>
      <c r="BW160" s="358"/>
      <c r="BX160" s="358"/>
      <c r="BY160" s="358"/>
      <c r="BZ160" s="358"/>
      <c r="CA160" s="358"/>
      <c r="CB160" s="358"/>
      <c r="CC160" s="358"/>
      <c r="CD160" s="358"/>
      <c r="CE160" s="358"/>
      <c r="CF160" s="358"/>
      <c r="CG160" s="358"/>
      <c r="CH160" s="358"/>
      <c r="CI160" s="358"/>
      <c r="CJ160" s="358"/>
      <c r="CK160" s="358"/>
      <c r="CL160" s="358"/>
      <c r="CM160" s="358"/>
      <c r="CN160" s="358"/>
      <c r="CO160" s="358"/>
      <c r="CP160" s="358"/>
      <c r="CQ160" s="358"/>
      <c r="CR160" s="358"/>
      <c r="CS160" s="358"/>
      <c r="CT160" s="358"/>
      <c r="CU160" s="358"/>
      <c r="CV160" s="358"/>
      <c r="CW160" s="358"/>
      <c r="CX160" s="358"/>
      <c r="CY160" s="358"/>
      <c r="CZ160" s="358"/>
      <c r="DA160" s="358"/>
      <c r="DB160" s="358"/>
      <c r="DC160" s="358"/>
      <c r="DD160" s="358"/>
    </row>
    <row r="161" spans="1:108" s="1" customFormat="1" ht="15.75">
      <c r="A161" s="301"/>
      <c r="B161" s="302"/>
      <c r="C161" s="303" t="s">
        <v>213</v>
      </c>
      <c r="D161" s="303"/>
      <c r="E161" s="303"/>
      <c r="F161" s="304"/>
      <c r="G161" s="372">
        <v>3</v>
      </c>
      <c r="H161" s="394"/>
      <c r="I161" s="304"/>
      <c r="J161" s="359"/>
      <c r="K161" s="304"/>
      <c r="L161" s="305"/>
      <c r="M161" s="359"/>
      <c r="N161" s="390"/>
      <c r="O161" s="390"/>
      <c r="P161" s="390"/>
      <c r="Q161" s="390"/>
      <c r="R161" s="390"/>
      <c r="S161" s="293"/>
      <c r="T161" s="350"/>
      <c r="U161" s="301"/>
      <c r="V161" s="306"/>
      <c r="W161" s="295" t="s">
        <v>100</v>
      </c>
      <c r="X161" s="367"/>
      <c r="Y161" s="368"/>
      <c r="Z161" s="368"/>
      <c r="AA161" s="368"/>
      <c r="AB161" s="368"/>
      <c r="AC161" s="368"/>
      <c r="AD161" s="369"/>
      <c r="AE161" s="296"/>
      <c r="AF161" s="296"/>
      <c r="AG161" s="296"/>
      <c r="AH161" s="418"/>
      <c r="AI161" s="297"/>
      <c r="AJ161" s="399"/>
      <c r="AK161" s="298"/>
      <c r="AL161" s="298"/>
      <c r="AM161" s="298"/>
      <c r="AN161" s="298"/>
      <c r="AO161" s="298"/>
      <c r="AP161" s="298"/>
      <c r="AQ161" s="298"/>
      <c r="AR161" s="298"/>
      <c r="AS161" s="298"/>
      <c r="AT161" s="299"/>
      <c r="AU161" s="299"/>
      <c r="AV161" s="362"/>
      <c r="AW161" s="362"/>
      <c r="AX161" s="361"/>
      <c r="AY161" s="358"/>
      <c r="AZ161" s="358"/>
      <c r="BA161" s="358"/>
      <c r="BB161" s="358"/>
      <c r="BC161" s="358"/>
      <c r="BD161" s="358"/>
      <c r="BE161" s="358"/>
      <c r="BF161" s="358"/>
      <c r="BG161" s="358"/>
      <c r="BH161" s="358"/>
      <c r="BI161" s="358"/>
      <c r="BJ161" s="358"/>
      <c r="BK161" s="358"/>
      <c r="BL161" s="358"/>
      <c r="BM161" s="358"/>
      <c r="BN161" s="358"/>
      <c r="BO161" s="358"/>
      <c r="BP161" s="358"/>
      <c r="BQ161" s="358"/>
      <c r="BR161" s="358"/>
      <c r="BS161" s="358"/>
      <c r="BT161" s="358"/>
      <c r="BU161" s="358"/>
      <c r="BV161" s="358"/>
      <c r="BW161" s="358"/>
      <c r="BX161" s="358"/>
      <c r="BY161" s="358"/>
      <c r="BZ161" s="358"/>
      <c r="CA161" s="358"/>
      <c r="CB161" s="358"/>
      <c r="CC161" s="358"/>
      <c r="CD161" s="358"/>
      <c r="CE161" s="358"/>
      <c r="CF161" s="358"/>
      <c r="CG161" s="358"/>
      <c r="CH161" s="358"/>
      <c r="CI161" s="358"/>
      <c r="CJ161" s="358"/>
      <c r="CK161" s="358"/>
      <c r="CL161" s="358"/>
      <c r="CM161" s="358"/>
      <c r="CN161" s="358"/>
      <c r="CO161" s="358"/>
      <c r="CP161" s="358"/>
      <c r="CQ161" s="358"/>
      <c r="CR161" s="358"/>
      <c r="CS161" s="358"/>
      <c r="CT161" s="358"/>
      <c r="CU161" s="358"/>
      <c r="CV161" s="358"/>
      <c r="CW161" s="358"/>
      <c r="CX161" s="358"/>
      <c r="CY161" s="358"/>
      <c r="CZ161" s="358"/>
      <c r="DA161" s="358"/>
      <c r="DB161" s="358"/>
      <c r="DC161" s="358"/>
      <c r="DD161" s="358"/>
    </row>
    <row r="162" spans="1:108" s="1" customFormat="1" ht="15.75">
      <c r="A162" s="301"/>
      <c r="B162" s="307"/>
      <c r="C162" s="303" t="s">
        <v>214</v>
      </c>
      <c r="D162" s="303"/>
      <c r="E162" s="308"/>
      <c r="F162" s="309"/>
      <c r="G162" s="372">
        <v>5</v>
      </c>
      <c r="H162" s="395"/>
      <c r="I162" s="309"/>
      <c r="J162" s="359"/>
      <c r="K162" s="309"/>
      <c r="L162" s="310"/>
      <c r="M162" s="359"/>
      <c r="N162" s="390"/>
      <c r="O162" s="390"/>
      <c r="P162" s="390"/>
      <c r="Q162" s="390"/>
      <c r="R162" s="390"/>
      <c r="S162" s="311"/>
      <c r="T162" s="350"/>
      <c r="U162" s="301"/>
      <c r="V162" s="306"/>
      <c r="W162" s="295" t="s">
        <v>101</v>
      </c>
      <c r="X162" s="368"/>
      <c r="Y162" s="368"/>
      <c r="Z162" s="368"/>
      <c r="AA162" s="368"/>
      <c r="AB162" s="368"/>
      <c r="AC162" s="368"/>
      <c r="AD162" s="369"/>
      <c r="AE162" s="296"/>
      <c r="AF162" s="296"/>
      <c r="AG162" s="296"/>
      <c r="AH162" s="419"/>
      <c r="AI162" s="312"/>
      <c r="AJ162" s="400"/>
      <c r="AK162" s="313"/>
      <c r="AL162" s="313"/>
      <c r="AM162" s="313"/>
      <c r="AN162" s="313"/>
      <c r="AO162" s="313"/>
      <c r="AP162" s="313"/>
      <c r="AQ162" s="313"/>
      <c r="AR162" s="313"/>
      <c r="AS162" s="313"/>
      <c r="AT162" s="299"/>
      <c r="AU162" s="299"/>
      <c r="AV162" s="362"/>
      <c r="AW162" s="362"/>
      <c r="AX162" s="361"/>
      <c r="AY162" s="358"/>
      <c r="AZ162" s="358"/>
      <c r="BA162" s="358"/>
      <c r="BB162" s="358"/>
      <c r="BC162" s="358"/>
      <c r="BD162" s="358"/>
      <c r="BE162" s="358"/>
      <c r="BF162" s="358"/>
      <c r="BG162" s="358"/>
      <c r="BH162" s="358"/>
      <c r="BI162" s="358"/>
      <c r="BJ162" s="358"/>
      <c r="BK162" s="358"/>
      <c r="BL162" s="358"/>
      <c r="BM162" s="358"/>
      <c r="BN162" s="358"/>
      <c r="BO162" s="358"/>
      <c r="BP162" s="358"/>
      <c r="BQ162" s="358"/>
      <c r="BR162" s="358"/>
      <c r="BS162" s="358"/>
      <c r="BT162" s="358"/>
      <c r="BU162" s="358"/>
      <c r="BV162" s="358"/>
      <c r="BW162" s="358"/>
      <c r="BX162" s="358"/>
      <c r="BY162" s="358"/>
      <c r="BZ162" s="358"/>
      <c r="CA162" s="358"/>
      <c r="CB162" s="358"/>
      <c r="CC162" s="358"/>
      <c r="CD162" s="358"/>
      <c r="CE162" s="358"/>
      <c r="CF162" s="358"/>
      <c r="CG162" s="358"/>
      <c r="CH162" s="358"/>
      <c r="CI162" s="358"/>
      <c r="CJ162" s="358"/>
      <c r="CK162" s="358"/>
      <c r="CL162" s="358"/>
      <c r="CM162" s="358"/>
      <c r="CN162" s="358"/>
      <c r="CO162" s="358"/>
      <c r="CP162" s="358"/>
      <c r="CQ162" s="358"/>
      <c r="CR162" s="358"/>
      <c r="CS162" s="358"/>
      <c r="CT162" s="358"/>
      <c r="CU162" s="358"/>
      <c r="CV162" s="358"/>
      <c r="CW162" s="358"/>
      <c r="CX162" s="358"/>
      <c r="CY162" s="358"/>
      <c r="CZ162" s="358"/>
      <c r="DA162" s="358"/>
      <c r="DB162" s="358"/>
      <c r="DC162" s="358"/>
      <c r="DD162" s="358"/>
    </row>
    <row r="163" spans="1:108" s="1" customFormat="1" ht="15.75">
      <c r="A163" s="301"/>
      <c r="B163" s="302"/>
      <c r="C163" s="303" t="s">
        <v>215</v>
      </c>
      <c r="D163" s="303"/>
      <c r="E163" s="303"/>
      <c r="F163" s="304"/>
      <c r="G163" s="372">
        <v>8</v>
      </c>
      <c r="H163" s="394"/>
      <c r="I163" s="304"/>
      <c r="J163" s="359"/>
      <c r="K163" s="304"/>
      <c r="L163" s="305"/>
      <c r="M163" s="359"/>
      <c r="N163" s="390"/>
      <c r="O163" s="390"/>
      <c r="P163" s="390"/>
      <c r="Q163" s="390"/>
      <c r="R163" s="390"/>
      <c r="S163" s="293"/>
      <c r="T163" s="350"/>
      <c r="U163" s="301"/>
      <c r="V163" s="306"/>
      <c r="W163" s="295" t="s">
        <v>102</v>
      </c>
      <c r="X163" s="368"/>
      <c r="Y163" s="368"/>
      <c r="Z163" s="368"/>
      <c r="AA163" s="368"/>
      <c r="AB163" s="368"/>
      <c r="AC163" s="368"/>
      <c r="AD163" s="369"/>
      <c r="AE163" s="296"/>
      <c r="AF163" s="296"/>
      <c r="AG163" s="296"/>
      <c r="AH163" s="419"/>
      <c r="AI163" s="314"/>
      <c r="AJ163" s="401"/>
      <c r="AK163" s="315"/>
      <c r="AL163" s="315"/>
      <c r="AM163" s="315"/>
      <c r="AN163" s="315"/>
      <c r="AO163" s="315"/>
      <c r="AP163" s="315"/>
      <c r="AQ163" s="315"/>
      <c r="AR163" s="315"/>
      <c r="AS163" s="315"/>
      <c r="AT163" s="299"/>
      <c r="AU163" s="299"/>
      <c r="AV163" s="362"/>
      <c r="AW163" s="362"/>
      <c r="AX163" s="361"/>
      <c r="AY163" s="358"/>
      <c r="AZ163" s="358"/>
      <c r="BA163" s="358"/>
      <c r="BB163" s="358"/>
      <c r="BC163" s="358"/>
      <c r="BD163" s="358"/>
      <c r="BE163" s="358"/>
      <c r="BF163" s="358"/>
      <c r="BG163" s="358"/>
      <c r="BH163" s="358"/>
      <c r="BI163" s="358"/>
      <c r="BJ163" s="358"/>
      <c r="BK163" s="358"/>
      <c r="BL163" s="358"/>
      <c r="BM163" s="358"/>
      <c r="BN163" s="358"/>
      <c r="BO163" s="358"/>
      <c r="BP163" s="358"/>
      <c r="BQ163" s="358"/>
      <c r="BR163" s="358"/>
      <c r="BS163" s="358"/>
      <c r="BT163" s="358"/>
      <c r="BU163" s="358"/>
      <c r="BV163" s="358"/>
      <c r="BW163" s="358"/>
      <c r="BX163" s="358"/>
      <c r="BY163" s="358"/>
      <c r="BZ163" s="358"/>
      <c r="CA163" s="358"/>
      <c r="CB163" s="358"/>
      <c r="CC163" s="358"/>
      <c r="CD163" s="358"/>
      <c r="CE163" s="358"/>
      <c r="CF163" s="358"/>
      <c r="CG163" s="358"/>
      <c r="CH163" s="358"/>
      <c r="CI163" s="358"/>
      <c r="CJ163" s="358"/>
      <c r="CK163" s="358"/>
      <c r="CL163" s="358"/>
      <c r="CM163" s="358"/>
      <c r="CN163" s="358"/>
      <c r="CO163" s="358"/>
      <c r="CP163" s="358"/>
      <c r="CQ163" s="358"/>
      <c r="CR163" s="358"/>
      <c r="CS163" s="358"/>
      <c r="CT163" s="358"/>
      <c r="CU163" s="358"/>
      <c r="CV163" s="358"/>
      <c r="CW163" s="358"/>
      <c r="CX163" s="358"/>
      <c r="CY163" s="358"/>
      <c r="CZ163" s="358"/>
      <c r="DA163" s="358"/>
      <c r="DB163" s="358"/>
      <c r="DC163" s="358"/>
      <c r="DD163" s="358"/>
    </row>
    <row r="164" spans="1:108" s="1" customFormat="1" ht="15.75">
      <c r="A164" s="301"/>
      <c r="B164" s="302"/>
      <c r="C164" s="303" t="s">
        <v>216</v>
      </c>
      <c r="D164" s="303"/>
      <c r="E164" s="303"/>
      <c r="F164" s="304"/>
      <c r="G164" s="372">
        <v>9</v>
      </c>
      <c r="H164" s="394"/>
      <c r="I164" s="304"/>
      <c r="J164" s="359"/>
      <c r="K164" s="304"/>
      <c r="L164" s="305"/>
      <c r="M164" s="359"/>
      <c r="N164" s="390"/>
      <c r="O164" s="390"/>
      <c r="P164" s="390"/>
      <c r="Q164" s="390"/>
      <c r="R164" s="390"/>
      <c r="S164" s="293"/>
      <c r="T164" s="350"/>
      <c r="U164" s="301"/>
      <c r="V164" s="306"/>
      <c r="W164" s="295" t="s">
        <v>103</v>
      </c>
      <c r="X164" s="368"/>
      <c r="Y164" s="368"/>
      <c r="Z164" s="368"/>
      <c r="AA164" s="368"/>
      <c r="AB164" s="368"/>
      <c r="AC164" s="368"/>
      <c r="AD164" s="369"/>
      <c r="AE164" s="296"/>
      <c r="AF164" s="296"/>
      <c r="AG164" s="296"/>
      <c r="AH164" s="419"/>
      <c r="AI164" s="316"/>
      <c r="AJ164" s="402"/>
      <c r="AK164" s="317"/>
      <c r="AL164" s="317"/>
      <c r="AM164" s="317"/>
      <c r="AN164" s="317"/>
      <c r="AO164" s="317"/>
      <c r="AP164" s="317"/>
      <c r="AQ164" s="317"/>
      <c r="AR164" s="317"/>
      <c r="AS164" s="317"/>
      <c r="AT164" s="318"/>
      <c r="AU164" s="318"/>
      <c r="AV164" s="363"/>
      <c r="AW164" s="363"/>
      <c r="AX164" s="361"/>
      <c r="AY164" s="358"/>
      <c r="AZ164" s="358"/>
      <c r="BA164" s="358"/>
      <c r="BB164" s="358"/>
      <c r="BC164" s="358"/>
      <c r="BD164" s="358"/>
      <c r="BE164" s="358"/>
      <c r="BF164" s="358"/>
      <c r="BG164" s="358"/>
      <c r="BH164" s="358"/>
      <c r="BI164" s="358"/>
      <c r="BJ164" s="358"/>
      <c r="BK164" s="358"/>
      <c r="BL164" s="358"/>
      <c r="BM164" s="358"/>
      <c r="BN164" s="358"/>
      <c r="BO164" s="358"/>
      <c r="BP164" s="358"/>
      <c r="BQ164" s="358"/>
      <c r="BR164" s="358"/>
      <c r="BS164" s="358"/>
      <c r="BT164" s="358"/>
      <c r="BU164" s="358"/>
      <c r="BV164" s="358"/>
      <c r="BW164" s="358"/>
      <c r="BX164" s="358"/>
      <c r="BY164" s="358"/>
      <c r="BZ164" s="358"/>
      <c r="CA164" s="358"/>
      <c r="CB164" s="358"/>
      <c r="CC164" s="358"/>
      <c r="CD164" s="358"/>
      <c r="CE164" s="358"/>
      <c r="CF164" s="358"/>
      <c r="CG164" s="358"/>
      <c r="CH164" s="358"/>
      <c r="CI164" s="358"/>
      <c r="CJ164" s="358"/>
      <c r="CK164" s="358"/>
      <c r="CL164" s="358"/>
      <c r="CM164" s="358"/>
      <c r="CN164" s="358"/>
      <c r="CO164" s="358"/>
      <c r="CP164" s="358"/>
      <c r="CQ164" s="358"/>
      <c r="CR164" s="358"/>
      <c r="CS164" s="358"/>
      <c r="CT164" s="358"/>
      <c r="CU164" s="358"/>
      <c r="CV164" s="358"/>
      <c r="CW164" s="358"/>
      <c r="CX164" s="358"/>
      <c r="CY164" s="358"/>
      <c r="CZ164" s="358"/>
      <c r="DA164" s="358"/>
      <c r="DB164" s="358"/>
      <c r="DC164" s="358"/>
      <c r="DD164" s="358"/>
    </row>
    <row r="165" spans="1:108" s="1" customFormat="1" ht="15.75" thickBot="1">
      <c r="A165" s="301"/>
      <c r="B165" s="319"/>
      <c r="C165" s="320"/>
      <c r="D165" s="320"/>
      <c r="E165" s="321"/>
      <c r="F165" s="322"/>
      <c r="G165" s="322"/>
      <c r="H165" s="396"/>
      <c r="I165" s="325"/>
      <c r="J165" s="359"/>
      <c r="K165" s="325"/>
      <c r="L165" s="326"/>
      <c r="M165" s="326"/>
      <c r="N165" s="391"/>
      <c r="O165" s="391"/>
      <c r="P165" s="391"/>
      <c r="Q165" s="391"/>
      <c r="R165" s="391"/>
      <c r="S165" s="323"/>
      <c r="T165" s="350"/>
      <c r="U165" s="301"/>
      <c r="V165" s="306"/>
      <c r="W165" s="295" t="s">
        <v>104</v>
      </c>
      <c r="X165" s="368"/>
      <c r="Y165" s="368"/>
      <c r="Z165" s="368"/>
      <c r="AA165" s="368"/>
      <c r="AB165" s="368"/>
      <c r="AC165" s="368"/>
      <c r="AD165" s="369"/>
      <c r="AE165" s="296"/>
      <c r="AF165" s="296"/>
      <c r="AG165" s="296"/>
      <c r="AH165" s="419"/>
      <c r="AI165" s="316"/>
      <c r="AJ165" s="402"/>
      <c r="AK165" s="317"/>
      <c r="AL165" s="317"/>
      <c r="AM165" s="317"/>
      <c r="AN165" s="317"/>
      <c r="AO165" s="317"/>
      <c r="AP165" s="317"/>
      <c r="AQ165" s="317"/>
      <c r="AR165" s="317"/>
      <c r="AS165" s="317"/>
      <c r="AT165" s="318"/>
      <c r="AU165" s="318"/>
      <c r="AV165" s="363"/>
      <c r="AW165" s="363"/>
      <c r="AX165" s="361"/>
      <c r="AY165" s="358"/>
      <c r="AZ165" s="358"/>
      <c r="BA165" s="358"/>
      <c r="BB165" s="358"/>
      <c r="BC165" s="358"/>
      <c r="BD165" s="358"/>
      <c r="BE165" s="358"/>
      <c r="BF165" s="358"/>
      <c r="BG165" s="358"/>
      <c r="BH165" s="358"/>
      <c r="BI165" s="358"/>
      <c r="BJ165" s="358"/>
      <c r="BK165" s="358"/>
      <c r="BL165" s="358"/>
      <c r="BM165" s="358"/>
      <c r="BN165" s="358"/>
      <c r="BO165" s="358"/>
      <c r="BP165" s="358"/>
      <c r="BQ165" s="358"/>
      <c r="BR165" s="358"/>
      <c r="BS165" s="358"/>
      <c r="BT165" s="358"/>
      <c r="BU165" s="358"/>
      <c r="BV165" s="358"/>
      <c r="BW165" s="358"/>
      <c r="BX165" s="358"/>
      <c r="BY165" s="358"/>
      <c r="BZ165" s="358"/>
      <c r="CA165" s="358"/>
      <c r="CB165" s="358"/>
      <c r="CC165" s="358"/>
      <c r="CD165" s="358"/>
      <c r="CE165" s="358"/>
      <c r="CF165" s="358"/>
      <c r="CG165" s="358"/>
      <c r="CH165" s="358"/>
      <c r="CI165" s="358"/>
      <c r="CJ165" s="358"/>
      <c r="CK165" s="358"/>
      <c r="CL165" s="358"/>
      <c r="CM165" s="358"/>
      <c r="CN165" s="358"/>
      <c r="CO165" s="358"/>
      <c r="CP165" s="358"/>
      <c r="CQ165" s="358"/>
      <c r="CR165" s="358"/>
      <c r="CS165" s="358"/>
      <c r="CT165" s="358"/>
      <c r="CU165" s="358"/>
      <c r="CV165" s="358"/>
      <c r="CW165" s="358"/>
      <c r="CX165" s="358"/>
      <c r="CY165" s="358"/>
      <c r="CZ165" s="358"/>
      <c r="DA165" s="358"/>
      <c r="DB165" s="358"/>
      <c r="DC165" s="358"/>
      <c r="DD165" s="358"/>
    </row>
    <row r="166" spans="1:108" s="1" customFormat="1" ht="15">
      <c r="A166" s="301"/>
      <c r="B166" s="301"/>
      <c r="C166" s="323"/>
      <c r="D166" s="323"/>
      <c r="E166" s="323"/>
      <c r="F166" s="324"/>
      <c r="G166" s="325"/>
      <c r="H166" s="325"/>
      <c r="I166" s="325"/>
      <c r="J166" s="325"/>
      <c r="K166" s="325"/>
      <c r="L166" s="326"/>
      <c r="M166" s="326"/>
      <c r="N166" s="391"/>
      <c r="O166" s="391"/>
      <c r="P166" s="391"/>
      <c r="Q166" s="391"/>
      <c r="R166" s="391"/>
      <c r="S166" s="323"/>
      <c r="T166" s="350"/>
      <c r="U166" s="301"/>
      <c r="V166" s="306"/>
      <c r="W166" s="295" t="s">
        <v>105</v>
      </c>
      <c r="X166" s="368"/>
      <c r="Y166" s="368"/>
      <c r="Z166" s="368"/>
      <c r="AA166" s="368"/>
      <c r="AB166" s="368"/>
      <c r="AC166" s="368"/>
      <c r="AD166" s="369"/>
      <c r="AE166" s="296"/>
      <c r="AF166" s="296"/>
      <c r="AG166" s="296"/>
      <c r="AH166" s="419"/>
      <c r="AI166" s="316"/>
      <c r="AJ166" s="402"/>
      <c r="AK166" s="317"/>
      <c r="AL166" s="317"/>
      <c r="AM166" s="317"/>
      <c r="AN166" s="317"/>
      <c r="AO166" s="317"/>
      <c r="AP166" s="317"/>
      <c r="AQ166" s="317"/>
      <c r="AR166" s="317"/>
      <c r="AS166" s="317"/>
      <c r="AT166" s="318"/>
      <c r="AU166" s="318"/>
      <c r="AV166" s="363"/>
      <c r="AW166" s="363"/>
      <c r="AX166" s="361"/>
      <c r="AY166" s="358"/>
      <c r="AZ166" s="358"/>
      <c r="BA166" s="358"/>
      <c r="BB166" s="358"/>
      <c r="BC166" s="358"/>
      <c r="BD166" s="358"/>
      <c r="BE166" s="358"/>
      <c r="BF166" s="358"/>
      <c r="BG166" s="358"/>
      <c r="BH166" s="358"/>
      <c r="BI166" s="358"/>
      <c r="BJ166" s="358"/>
      <c r="BK166" s="358"/>
      <c r="BL166" s="358"/>
      <c r="BM166" s="358"/>
      <c r="BN166" s="358"/>
      <c r="BO166" s="358"/>
      <c r="BP166" s="358"/>
      <c r="BQ166" s="358"/>
      <c r="BR166" s="358"/>
      <c r="BS166" s="358"/>
      <c r="BT166" s="358"/>
      <c r="BU166" s="358"/>
      <c r="BV166" s="358"/>
      <c r="BW166" s="358"/>
      <c r="BX166" s="358"/>
      <c r="BY166" s="358"/>
      <c r="BZ166" s="358"/>
      <c r="CA166" s="358"/>
      <c r="CB166" s="358"/>
      <c r="CC166" s="358"/>
      <c r="CD166" s="358"/>
      <c r="CE166" s="358"/>
      <c r="CF166" s="358"/>
      <c r="CG166" s="358"/>
      <c r="CH166" s="358"/>
      <c r="CI166" s="358"/>
      <c r="CJ166" s="358"/>
      <c r="CK166" s="358"/>
      <c r="CL166" s="358"/>
      <c r="CM166" s="358"/>
      <c r="CN166" s="358"/>
      <c r="CO166" s="358"/>
      <c r="CP166" s="358"/>
      <c r="CQ166" s="358"/>
      <c r="CR166" s="358"/>
      <c r="CS166" s="358"/>
      <c r="CT166" s="358"/>
      <c r="CU166" s="358"/>
      <c r="CV166" s="358"/>
      <c r="CW166" s="358"/>
      <c r="CX166" s="358"/>
      <c r="CY166" s="358"/>
      <c r="CZ166" s="358"/>
      <c r="DA166" s="358"/>
      <c r="DB166" s="358"/>
      <c r="DC166" s="358"/>
      <c r="DD166" s="358"/>
    </row>
    <row r="167" spans="1:108" s="1" customFormat="1" ht="15">
      <c r="A167" s="301"/>
      <c r="B167" s="301"/>
      <c r="C167" s="323"/>
      <c r="D167" s="323"/>
      <c r="E167" s="323"/>
      <c r="F167" s="324"/>
      <c r="G167" s="325"/>
      <c r="H167" s="325"/>
      <c r="I167" s="325"/>
      <c r="J167" s="325"/>
      <c r="K167" s="325"/>
      <c r="L167" s="326"/>
      <c r="M167" s="326"/>
      <c r="N167" s="391"/>
      <c r="O167" s="391"/>
      <c r="P167" s="391"/>
      <c r="Q167" s="391"/>
      <c r="R167" s="391"/>
      <c r="S167" s="323"/>
      <c r="T167" s="350"/>
      <c r="U167" s="301"/>
      <c r="V167" s="306"/>
      <c r="W167" s="295" t="s">
        <v>107</v>
      </c>
      <c r="X167" s="368"/>
      <c r="Y167" s="368"/>
      <c r="Z167" s="368"/>
      <c r="AA167" s="368"/>
      <c r="AB167" s="368"/>
      <c r="AC167" s="368"/>
      <c r="AD167" s="369"/>
      <c r="AE167" s="296"/>
      <c r="AF167" s="296"/>
      <c r="AG167" s="296"/>
      <c r="AH167" s="419"/>
      <c r="AI167" s="316"/>
      <c r="AJ167" s="402"/>
      <c r="AK167" s="317"/>
      <c r="AL167" s="317"/>
      <c r="AM167" s="317"/>
      <c r="AN167" s="317"/>
      <c r="AO167" s="317"/>
      <c r="AP167" s="317"/>
      <c r="AQ167" s="317"/>
      <c r="AR167" s="317"/>
      <c r="AS167" s="317"/>
      <c r="AT167" s="318"/>
      <c r="AU167" s="318"/>
      <c r="AV167" s="363"/>
      <c r="AW167" s="363"/>
      <c r="AX167" s="361"/>
      <c r="AY167" s="358"/>
      <c r="AZ167" s="358"/>
      <c r="BA167" s="358"/>
      <c r="BB167" s="358"/>
      <c r="BC167" s="358"/>
      <c r="BD167" s="358"/>
      <c r="BE167" s="358"/>
      <c r="BF167" s="358"/>
      <c r="BG167" s="358"/>
      <c r="BH167" s="358"/>
      <c r="BI167" s="358"/>
      <c r="BJ167" s="358"/>
      <c r="BK167" s="358"/>
      <c r="BL167" s="358"/>
      <c r="BM167" s="358"/>
      <c r="BN167" s="358"/>
      <c r="BO167" s="358"/>
      <c r="BP167" s="358"/>
      <c r="BQ167" s="358"/>
      <c r="BR167" s="358"/>
      <c r="BS167" s="358"/>
      <c r="BT167" s="358"/>
      <c r="BU167" s="358"/>
      <c r="BV167" s="358"/>
      <c r="BW167" s="358"/>
      <c r="BX167" s="358"/>
      <c r="BY167" s="358"/>
      <c r="BZ167" s="358"/>
      <c r="CA167" s="358"/>
      <c r="CB167" s="358"/>
      <c r="CC167" s="358"/>
      <c r="CD167" s="358"/>
      <c r="CE167" s="358"/>
      <c r="CF167" s="358"/>
      <c r="CG167" s="358"/>
      <c r="CH167" s="358"/>
      <c r="CI167" s="358"/>
      <c r="CJ167" s="358"/>
      <c r="CK167" s="358"/>
      <c r="CL167" s="358"/>
      <c r="CM167" s="358"/>
      <c r="CN167" s="358"/>
      <c r="CO167" s="358"/>
      <c r="CP167" s="358"/>
      <c r="CQ167" s="358"/>
      <c r="CR167" s="358"/>
      <c r="CS167" s="358"/>
      <c r="CT167" s="358"/>
      <c r="CU167" s="358"/>
      <c r="CV167" s="358"/>
      <c r="CW167" s="358"/>
      <c r="CX167" s="358"/>
      <c r="CY167" s="358"/>
      <c r="CZ167" s="358"/>
      <c r="DA167" s="358"/>
      <c r="DB167" s="358"/>
      <c r="DC167" s="358"/>
      <c r="DD167" s="358"/>
    </row>
    <row r="168" spans="1:108" s="1" customFormat="1" ht="15.75" thickBot="1">
      <c r="A168" s="301"/>
      <c r="B168" s="301"/>
      <c r="C168" s="323"/>
      <c r="D168" s="323"/>
      <c r="E168" s="323"/>
      <c r="F168" s="324"/>
      <c r="G168" s="325"/>
      <c r="H168" s="325"/>
      <c r="I168" s="325"/>
      <c r="J168" s="325"/>
      <c r="K168" s="325"/>
      <c r="L168" s="326"/>
      <c r="M168" s="326"/>
      <c r="N168" s="391"/>
      <c r="O168" s="391"/>
      <c r="P168" s="391"/>
      <c r="Q168" s="391"/>
      <c r="R168" s="391"/>
      <c r="S168" s="323"/>
      <c r="T168" s="350"/>
      <c r="U168" s="301"/>
      <c r="V168" s="306"/>
      <c r="W168" s="327" t="s">
        <v>106</v>
      </c>
      <c r="X168" s="370"/>
      <c r="Y168" s="370"/>
      <c r="Z168" s="370"/>
      <c r="AA168" s="370"/>
      <c r="AB168" s="370"/>
      <c r="AC168" s="370"/>
      <c r="AD168" s="371"/>
      <c r="AE168" s="328"/>
      <c r="AF168" s="328"/>
      <c r="AG168" s="328"/>
      <c r="AH168" s="420"/>
      <c r="AI168" s="329"/>
      <c r="AJ168" s="403"/>
      <c r="AK168" s="317"/>
      <c r="AL168" s="317"/>
      <c r="AM168" s="317"/>
      <c r="AN168" s="317"/>
      <c r="AO168" s="317"/>
      <c r="AP168" s="317"/>
      <c r="AQ168" s="317"/>
      <c r="AR168" s="317"/>
      <c r="AS168" s="317"/>
      <c r="AT168" s="318"/>
      <c r="AU168" s="318"/>
      <c r="AV168" s="363"/>
      <c r="AW168" s="363"/>
      <c r="AX168" s="361"/>
      <c r="AY168" s="358"/>
      <c r="AZ168" s="358"/>
      <c r="BA168" s="358"/>
      <c r="BB168" s="358"/>
      <c r="BC168" s="358"/>
      <c r="BD168" s="358"/>
      <c r="BE168" s="358"/>
      <c r="BF168" s="358"/>
      <c r="BG168" s="358"/>
      <c r="BH168" s="358"/>
      <c r="BI168" s="358"/>
      <c r="BJ168" s="358"/>
      <c r="BK168" s="358"/>
      <c r="BL168" s="358"/>
      <c r="BM168" s="358"/>
      <c r="BN168" s="358"/>
      <c r="BO168" s="358"/>
      <c r="BP168" s="358"/>
      <c r="BQ168" s="358"/>
      <c r="BR168" s="358"/>
      <c r="BS168" s="358"/>
      <c r="BT168" s="358"/>
      <c r="BU168" s="358"/>
      <c r="BV168" s="358"/>
      <c r="BW168" s="358"/>
      <c r="BX168" s="358"/>
      <c r="BY168" s="358"/>
      <c r="BZ168" s="358"/>
      <c r="CA168" s="358"/>
      <c r="CB168" s="358"/>
      <c r="CC168" s="358"/>
      <c r="CD168" s="358"/>
      <c r="CE168" s="358"/>
      <c r="CF168" s="358"/>
      <c r="CG168" s="358"/>
      <c r="CH168" s="358"/>
      <c r="CI168" s="358"/>
      <c r="CJ168" s="358"/>
      <c r="CK168" s="358"/>
      <c r="CL168" s="358"/>
      <c r="CM168" s="358"/>
      <c r="CN168" s="358"/>
      <c r="CO168" s="358"/>
      <c r="CP168" s="358"/>
      <c r="CQ168" s="358"/>
      <c r="CR168" s="358"/>
      <c r="CS168" s="358"/>
      <c r="CT168" s="358"/>
      <c r="CU168" s="358"/>
      <c r="CV168" s="358"/>
      <c r="CW168" s="358"/>
      <c r="CX168" s="358"/>
      <c r="CY168" s="358"/>
      <c r="CZ168" s="358"/>
      <c r="DA168" s="358"/>
      <c r="DB168" s="358"/>
      <c r="DC168" s="358"/>
      <c r="DD168" s="358"/>
    </row>
    <row r="169" spans="1:50" s="1" customFormat="1" ht="15">
      <c r="A169" s="301"/>
      <c r="B169" s="301"/>
      <c r="C169" s="323"/>
      <c r="D169" s="323"/>
      <c r="E169" s="323"/>
      <c r="F169" s="324"/>
      <c r="G169" s="325"/>
      <c r="H169" s="325"/>
      <c r="I169" s="325"/>
      <c r="J169" s="325"/>
      <c r="K169" s="325"/>
      <c r="L169" s="326"/>
      <c r="M169" s="326"/>
      <c r="N169" s="391"/>
      <c r="O169" s="391"/>
      <c r="P169" s="391"/>
      <c r="Q169" s="391"/>
      <c r="R169" s="391"/>
      <c r="S169" s="323"/>
      <c r="T169" s="350"/>
      <c r="U169" s="301"/>
      <c r="V169" s="306"/>
      <c r="W169" s="301"/>
      <c r="X169" s="301"/>
      <c r="Y169" s="301"/>
      <c r="Z169" s="301"/>
      <c r="AA169" s="301"/>
      <c r="AB169" s="301"/>
      <c r="AC169" s="301"/>
      <c r="AD169" s="301"/>
      <c r="AE169" s="301"/>
      <c r="AF169" s="301"/>
      <c r="AG169" s="301"/>
      <c r="AH169" s="421"/>
      <c r="AI169" s="301"/>
      <c r="AJ169" s="301"/>
      <c r="AK169" s="301"/>
      <c r="AL169" s="301"/>
      <c r="AM169" s="301"/>
      <c r="AN169" s="301"/>
      <c r="AO169" s="301"/>
      <c r="AP169" s="301"/>
      <c r="AQ169" s="301"/>
      <c r="AR169" s="301"/>
      <c r="AS169" s="288"/>
      <c r="AT169" s="288"/>
      <c r="AU169" s="288"/>
      <c r="AX169" s="34"/>
    </row>
    <row r="170" spans="1:50" s="332" customFormat="1" ht="15.75">
      <c r="A170" s="330"/>
      <c r="B170" s="330"/>
      <c r="C170" s="330"/>
      <c r="D170" s="330"/>
      <c r="E170" s="330"/>
      <c r="F170" s="247"/>
      <c r="G170" s="284"/>
      <c r="H170" s="284"/>
      <c r="I170" s="284"/>
      <c r="J170" s="284"/>
      <c r="K170" s="284"/>
      <c r="L170" s="281"/>
      <c r="M170" s="281"/>
      <c r="N170" s="388"/>
      <c r="O170" s="388"/>
      <c r="P170" s="388"/>
      <c r="Q170" s="388"/>
      <c r="R170" s="388"/>
      <c r="S170" s="330"/>
      <c r="T170" s="351"/>
      <c r="U170" s="330"/>
      <c r="V170" s="331"/>
      <c r="W170" s="330"/>
      <c r="X170" s="330"/>
      <c r="Y170" s="330"/>
      <c r="Z170" s="330"/>
      <c r="AA170" s="330"/>
      <c r="AB170" s="330"/>
      <c r="AC170" s="330"/>
      <c r="AD170" s="330"/>
      <c r="AE170" s="330"/>
      <c r="AF170" s="330"/>
      <c r="AG170" s="330"/>
      <c r="AH170" s="422"/>
      <c r="AI170" s="330"/>
      <c r="AJ170" s="330"/>
      <c r="AK170" s="330"/>
      <c r="AL170" s="330"/>
      <c r="AM170" s="330"/>
      <c r="AN170" s="330"/>
      <c r="AO170" s="330"/>
      <c r="AP170" s="330"/>
      <c r="AQ170" s="330"/>
      <c r="AR170" s="330"/>
      <c r="AS170" s="275"/>
      <c r="AT170" s="275"/>
      <c r="AU170" s="275"/>
      <c r="AX170" s="34"/>
    </row>
    <row r="171" spans="6:20" ht="15">
      <c r="F171" s="72"/>
      <c r="L171" s="8"/>
      <c r="M171" s="8"/>
      <c r="N171" s="386"/>
      <c r="O171" s="386"/>
      <c r="P171" s="386"/>
      <c r="Q171" s="386"/>
      <c r="R171" s="386"/>
      <c r="T171" s="352"/>
    </row>
    <row r="172" spans="6:49" ht="15">
      <c r="F172" s="72"/>
      <c r="L172" s="8"/>
      <c r="M172" s="8"/>
      <c r="N172" s="386"/>
      <c r="O172" s="386"/>
      <c r="P172" s="386"/>
      <c r="Q172" s="386"/>
      <c r="R172" s="386"/>
      <c r="T172" s="352"/>
      <c r="U172" s="352"/>
      <c r="V172" s="352"/>
      <c r="W172" s="352"/>
      <c r="X172" s="352"/>
      <c r="Y172" s="352"/>
      <c r="Z172" s="352"/>
      <c r="AA172" s="352"/>
      <c r="AB172" s="352"/>
      <c r="AC172" s="352"/>
      <c r="AD172" s="352"/>
      <c r="AE172" s="352"/>
      <c r="AF172" s="352"/>
      <c r="AG172" s="352"/>
      <c r="AH172" s="424"/>
      <c r="AI172" s="352"/>
      <c r="AJ172" s="352"/>
      <c r="AK172" s="352"/>
      <c r="AL172" s="352"/>
      <c r="AM172" s="352"/>
      <c r="AN172" s="352"/>
      <c r="AO172" s="352"/>
      <c r="AP172" s="352"/>
      <c r="AQ172" s="352"/>
      <c r="AR172" s="333"/>
      <c r="AS172" s="333"/>
      <c r="AT172" s="333"/>
      <c r="AU172" s="333"/>
      <c r="AV172" s="334"/>
      <c r="AW172" s="335"/>
    </row>
    <row r="173" spans="6:49" ht="15">
      <c r="F173" s="72"/>
      <c r="L173" s="8"/>
      <c r="M173" s="8"/>
      <c r="N173" s="146"/>
      <c r="O173" s="146"/>
      <c r="P173" s="146"/>
      <c r="Q173" s="146"/>
      <c r="R173" s="146"/>
      <c r="T173" s="352"/>
      <c r="AV173" s="5"/>
      <c r="AW173" s="5"/>
    </row>
    <row r="174" spans="1:49" ht="15">
      <c r="A174" s="336"/>
      <c r="F174" s="337"/>
      <c r="G174" s="338"/>
      <c r="H174" s="338"/>
      <c r="I174" s="338"/>
      <c r="L174" s="339"/>
      <c r="M174" s="339"/>
      <c r="T174" s="352"/>
      <c r="AV174" s="5"/>
      <c r="AW174" s="340"/>
    </row>
    <row r="175" spans="1:49" ht="15">
      <c r="A175" s="336"/>
      <c r="F175" s="337"/>
      <c r="G175" s="341"/>
      <c r="L175" s="61"/>
      <c r="M175" s="342"/>
      <c r="N175" s="373"/>
      <c r="O175" s="374"/>
      <c r="P175" s="374"/>
      <c r="Q175" s="374"/>
      <c r="R175" s="374"/>
      <c r="T175" s="352"/>
      <c r="AB175" s="70">
        <f>+Y156+Z156+AA156+AD156+AG156+AH156+AI156+AJ156+AO156+AP156+T156*1000</f>
        <v>134792</v>
      </c>
      <c r="AV175" s="5"/>
      <c r="AW175" s="340"/>
    </row>
    <row r="176" spans="1:49" ht="15">
      <c r="A176" s="336"/>
      <c r="F176" s="337"/>
      <c r="G176" s="341"/>
      <c r="L176" s="61"/>
      <c r="M176" s="342"/>
      <c r="N176" s="373"/>
      <c r="O176" s="374"/>
      <c r="P176" s="374"/>
      <c r="Q176" s="374"/>
      <c r="R176" s="374"/>
      <c r="T176" s="352"/>
      <c r="AV176" s="5"/>
      <c r="AW176" s="340"/>
    </row>
    <row r="177" spans="1:49" ht="15">
      <c r="A177" s="336"/>
      <c r="F177" s="337"/>
      <c r="G177" s="341"/>
      <c r="L177" s="61"/>
      <c r="M177" s="342"/>
      <c r="N177" s="373"/>
      <c r="O177" s="374"/>
      <c r="P177" s="374"/>
      <c r="Q177" s="374"/>
      <c r="R177" s="374"/>
      <c r="T177" s="352"/>
      <c r="AV177" s="5"/>
      <c r="AW177" s="340"/>
    </row>
    <row r="178" spans="1:49" ht="15">
      <c r="A178" s="336"/>
      <c r="F178" s="337"/>
      <c r="G178" s="341"/>
      <c r="L178" s="61"/>
      <c r="M178" s="342"/>
      <c r="N178" s="373"/>
      <c r="O178" s="374"/>
      <c r="P178" s="374"/>
      <c r="Q178" s="374"/>
      <c r="R178" s="374"/>
      <c r="T178" s="352"/>
      <c r="AV178" s="5"/>
      <c r="AW178" s="340"/>
    </row>
    <row r="179" spans="1:49" ht="15">
      <c r="A179" s="336"/>
      <c r="F179" s="337"/>
      <c r="G179" s="341"/>
      <c r="L179" s="61"/>
      <c r="M179" s="342"/>
      <c r="N179" s="373"/>
      <c r="O179" s="374"/>
      <c r="P179" s="374"/>
      <c r="Q179" s="374"/>
      <c r="R179" s="374"/>
      <c r="T179" s="352"/>
      <c r="AV179" s="5"/>
      <c r="AW179" s="340"/>
    </row>
    <row r="180" spans="1:49" ht="15">
      <c r="A180" s="336"/>
      <c r="F180" s="337"/>
      <c r="G180" s="341"/>
      <c r="L180" s="61"/>
      <c r="M180" s="342"/>
      <c r="N180" s="373"/>
      <c r="O180" s="374"/>
      <c r="P180" s="374"/>
      <c r="Q180" s="374"/>
      <c r="R180" s="374"/>
      <c r="T180" s="352"/>
      <c r="AV180" s="5"/>
      <c r="AW180" s="340"/>
    </row>
    <row r="181" spans="1:49" ht="15">
      <c r="A181" s="336"/>
      <c r="F181" s="337"/>
      <c r="G181" s="341"/>
      <c r="L181" s="61"/>
      <c r="M181" s="342"/>
      <c r="N181" s="373"/>
      <c r="O181" s="374"/>
      <c r="P181" s="374"/>
      <c r="Q181" s="374"/>
      <c r="R181" s="374"/>
      <c r="T181" s="352"/>
      <c r="AV181" s="5"/>
      <c r="AW181" s="340"/>
    </row>
    <row r="182" spans="12:13" ht="15">
      <c r="L182" s="8"/>
      <c r="M182" s="8"/>
    </row>
    <row r="183" spans="12:13" ht="15">
      <c r="L183" s="8"/>
      <c r="M183" s="8"/>
    </row>
    <row r="184" spans="12:13" ht="15">
      <c r="L184" s="8"/>
      <c r="M184" s="8"/>
    </row>
    <row r="185" spans="12:13" ht="15">
      <c r="L185" s="8"/>
      <c r="M185" s="8"/>
    </row>
    <row r="186" spans="12:13" ht="15">
      <c r="L186" s="8"/>
      <c r="M186" s="8"/>
    </row>
    <row r="187" spans="12:13" ht="15">
      <c r="L187" s="8"/>
      <c r="M187" s="8"/>
    </row>
    <row r="188" spans="12:13" ht="15">
      <c r="L188" s="8"/>
      <c r="M188" s="8"/>
    </row>
    <row r="189" spans="12:13" ht="15">
      <c r="L189" s="8"/>
      <c r="M189" s="8"/>
    </row>
    <row r="190" spans="12:13" ht="15">
      <c r="L190" s="8"/>
      <c r="M190" s="8"/>
    </row>
    <row r="191" spans="12:13" ht="15">
      <c r="L191" s="8"/>
      <c r="M191" s="8"/>
    </row>
    <row r="192" spans="12:13" ht="15">
      <c r="L192" s="8"/>
      <c r="M192" s="8"/>
    </row>
    <row r="193" spans="12:13" ht="15">
      <c r="L193" s="8"/>
      <c r="M193" s="8"/>
    </row>
    <row r="194" spans="12:13" ht="15">
      <c r="L194" s="8"/>
      <c r="M194" s="8"/>
    </row>
    <row r="195" spans="12:13" ht="15">
      <c r="L195" s="8"/>
      <c r="M195" s="8"/>
    </row>
    <row r="196" spans="12:13" ht="15">
      <c r="L196" s="8"/>
      <c r="M196" s="8"/>
    </row>
    <row r="197" spans="12:13" ht="15">
      <c r="L197" s="8"/>
      <c r="M197" s="8"/>
    </row>
    <row r="198" spans="12:13" ht="15">
      <c r="L198" s="8"/>
      <c r="M198" s="8"/>
    </row>
    <row r="199" spans="12:13" ht="15">
      <c r="L199" s="8"/>
      <c r="M199" s="8"/>
    </row>
    <row r="200" spans="12:13" ht="15">
      <c r="L200" s="8"/>
      <c r="M200" s="8"/>
    </row>
    <row r="201" spans="12:13" ht="15">
      <c r="L201" s="8"/>
      <c r="M201" s="8"/>
    </row>
    <row r="202" spans="12:13" ht="15">
      <c r="L202" s="8"/>
      <c r="M202" s="8"/>
    </row>
    <row r="203" spans="12:13" ht="15">
      <c r="L203" s="8"/>
      <c r="M203" s="8"/>
    </row>
    <row r="204" spans="12:13" ht="15">
      <c r="L204" s="8"/>
      <c r="M204" s="8"/>
    </row>
    <row r="205" spans="12:13" ht="15">
      <c r="L205" s="8"/>
      <c r="M205" s="8"/>
    </row>
    <row r="206" spans="12:13" ht="15">
      <c r="L206" s="8"/>
      <c r="M206" s="8"/>
    </row>
    <row r="207" spans="12:13" ht="15">
      <c r="L207" s="8"/>
      <c r="M207" s="8"/>
    </row>
    <row r="208" spans="12:13" ht="15">
      <c r="L208" s="8"/>
      <c r="M208" s="8"/>
    </row>
    <row r="209" spans="12:13" ht="15">
      <c r="L209" s="8"/>
      <c r="M209" s="8"/>
    </row>
    <row r="210" spans="12:13" ht="15">
      <c r="L210" s="8"/>
      <c r="M210" s="8"/>
    </row>
    <row r="211" spans="12:13" ht="15">
      <c r="L211" s="8"/>
      <c r="M211" s="8"/>
    </row>
    <row r="212" spans="12:13" ht="15">
      <c r="L212" s="8"/>
      <c r="M212" s="8"/>
    </row>
    <row r="213" spans="12:13" ht="15">
      <c r="L213" s="8"/>
      <c r="M213" s="8"/>
    </row>
    <row r="214" spans="12:13" ht="15">
      <c r="L214" s="8"/>
      <c r="M214" s="8"/>
    </row>
    <row r="215" spans="12:13" ht="15">
      <c r="L215" s="8"/>
      <c r="M215" s="8"/>
    </row>
    <row r="216" spans="12:13" ht="15">
      <c r="L216" s="8"/>
      <c r="M216" s="8"/>
    </row>
    <row r="217" spans="12:13" ht="15">
      <c r="L217" s="8"/>
      <c r="M217" s="8"/>
    </row>
    <row r="218" spans="12:13" ht="15">
      <c r="L218" s="8"/>
      <c r="M218" s="8"/>
    </row>
    <row r="219" spans="12:13" ht="15">
      <c r="L219" s="8"/>
      <c r="M219" s="8"/>
    </row>
    <row r="220" spans="12:13" ht="15">
      <c r="L220" s="8"/>
      <c r="M220" s="8"/>
    </row>
    <row r="221" spans="12:13" ht="15">
      <c r="L221" s="8"/>
      <c r="M221" s="8"/>
    </row>
    <row r="222" spans="12:13" ht="15">
      <c r="L222" s="8"/>
      <c r="M222" s="8"/>
    </row>
    <row r="223" spans="12:13" ht="15">
      <c r="L223" s="8"/>
      <c r="M223" s="8"/>
    </row>
    <row r="224" spans="12:13" ht="15">
      <c r="L224" s="8"/>
      <c r="M224" s="8"/>
    </row>
    <row r="225" spans="12:13" ht="15">
      <c r="L225" s="8"/>
      <c r="M225" s="8"/>
    </row>
    <row r="226" spans="12:13" ht="15">
      <c r="L226" s="8"/>
      <c r="M226" s="8"/>
    </row>
    <row r="227" spans="12:13" ht="15">
      <c r="L227" s="8"/>
      <c r="M227" s="8"/>
    </row>
    <row r="228" spans="12:13" ht="15">
      <c r="L228" s="8"/>
      <c r="M228" s="8"/>
    </row>
    <row r="229" spans="12:13" ht="15">
      <c r="L229" s="8"/>
      <c r="M229" s="8"/>
    </row>
    <row r="230" spans="12:13" ht="15">
      <c r="L230" s="8"/>
      <c r="M230" s="8"/>
    </row>
    <row r="231" spans="12:13" ht="15">
      <c r="L231" s="8"/>
      <c r="M231" s="8"/>
    </row>
    <row r="232" spans="12:13" ht="15">
      <c r="L232" s="8"/>
      <c r="M232" s="8"/>
    </row>
    <row r="233" spans="12:13" ht="15">
      <c r="L233" s="8"/>
      <c r="M233" s="8"/>
    </row>
    <row r="234" spans="12:13" ht="15">
      <c r="L234" s="8"/>
      <c r="M234" s="8"/>
    </row>
    <row r="235" spans="12:13" ht="15">
      <c r="L235" s="8"/>
      <c r="M235" s="8"/>
    </row>
    <row r="236" spans="12:13" ht="15">
      <c r="L236" s="8"/>
      <c r="M236" s="8"/>
    </row>
    <row r="237" spans="12:13" ht="15">
      <c r="L237" s="8"/>
      <c r="M237" s="8"/>
    </row>
    <row r="238" spans="12:13" ht="15">
      <c r="L238" s="8"/>
      <c r="M238" s="8"/>
    </row>
    <row r="239" spans="12:13" ht="15">
      <c r="L239" s="8"/>
      <c r="M239" s="8"/>
    </row>
    <row r="240" spans="12:13" ht="15">
      <c r="L240" s="8"/>
      <c r="M240" s="8"/>
    </row>
    <row r="241" spans="12:13" ht="15">
      <c r="L241" s="8"/>
      <c r="M241" s="8"/>
    </row>
    <row r="242" spans="12:13" ht="15">
      <c r="L242" s="8"/>
      <c r="M242" s="8"/>
    </row>
    <row r="243" spans="12:13" ht="15">
      <c r="L243" s="8"/>
      <c r="M243" s="8"/>
    </row>
    <row r="244" spans="12:13" ht="15">
      <c r="L244" s="8"/>
      <c r="M244" s="8"/>
    </row>
    <row r="245" spans="12:13" ht="15">
      <c r="L245" s="8"/>
      <c r="M245" s="8"/>
    </row>
    <row r="246" spans="12:13" ht="15">
      <c r="L246" s="8"/>
      <c r="M246" s="8"/>
    </row>
    <row r="247" spans="12:13" ht="15">
      <c r="L247" s="8"/>
      <c r="M247" s="8"/>
    </row>
    <row r="248" spans="12:13" ht="15">
      <c r="L248" s="8"/>
      <c r="M248" s="8"/>
    </row>
    <row r="249" spans="12:13" ht="15">
      <c r="L249" s="8"/>
      <c r="M249" s="8"/>
    </row>
    <row r="250" spans="12:13" ht="15">
      <c r="L250" s="8"/>
      <c r="M250" s="8"/>
    </row>
    <row r="251" spans="12:13" ht="15">
      <c r="L251" s="8"/>
      <c r="M251" s="8"/>
    </row>
    <row r="252" spans="12:13" ht="15">
      <c r="L252" s="8"/>
      <c r="M252" s="8"/>
    </row>
    <row r="253" spans="12:13" ht="15">
      <c r="L253" s="8"/>
      <c r="M253" s="8"/>
    </row>
    <row r="254" spans="12:13" ht="15">
      <c r="L254" s="8"/>
      <c r="M254" s="8"/>
    </row>
    <row r="255" spans="12:13" ht="15">
      <c r="L255" s="8"/>
      <c r="M255" s="8"/>
    </row>
    <row r="256" spans="12:13" ht="15">
      <c r="L256" s="8"/>
      <c r="M256" s="8"/>
    </row>
    <row r="257" spans="12:13" ht="15">
      <c r="L257" s="8"/>
      <c r="M257" s="8"/>
    </row>
    <row r="258" spans="12:13" ht="15">
      <c r="L258" s="8"/>
      <c r="M258" s="8"/>
    </row>
    <row r="259" spans="12:13" ht="15">
      <c r="L259" s="8"/>
      <c r="M259" s="8"/>
    </row>
    <row r="260" spans="12:13" ht="15">
      <c r="L260" s="8"/>
      <c r="M260" s="8"/>
    </row>
    <row r="261" spans="12:13" ht="15">
      <c r="L261" s="8"/>
      <c r="M261" s="8"/>
    </row>
    <row r="262" spans="12:13" ht="15">
      <c r="L262" s="8"/>
      <c r="M262" s="8"/>
    </row>
    <row r="263" spans="12:13" ht="15">
      <c r="L263" s="8"/>
      <c r="M263" s="8"/>
    </row>
    <row r="264" spans="12:13" ht="15">
      <c r="L264" s="8"/>
      <c r="M264" s="8"/>
    </row>
    <row r="265" spans="12:13" ht="15">
      <c r="L265" s="8"/>
      <c r="M265" s="8"/>
    </row>
    <row r="266" spans="12:13" ht="15">
      <c r="L266" s="8"/>
      <c r="M266" s="8"/>
    </row>
    <row r="267" spans="12:13" ht="15">
      <c r="L267" s="8"/>
      <c r="M267" s="8"/>
    </row>
    <row r="268" spans="12:13" ht="15">
      <c r="L268" s="8"/>
      <c r="M268" s="8"/>
    </row>
    <row r="269" spans="12:13" ht="15">
      <c r="L269" s="8"/>
      <c r="M269" s="8"/>
    </row>
    <row r="270" spans="12:13" ht="15">
      <c r="L270" s="8"/>
      <c r="M270" s="8"/>
    </row>
    <row r="271" spans="12:13" ht="15">
      <c r="L271" s="8"/>
      <c r="M271" s="8"/>
    </row>
    <row r="272" spans="12:13" ht="15">
      <c r="L272" s="8"/>
      <c r="M272" s="8"/>
    </row>
    <row r="273" spans="12:13" ht="15">
      <c r="L273" s="8"/>
      <c r="M273" s="8"/>
    </row>
    <row r="274" spans="12:13" ht="15">
      <c r="L274" s="8"/>
      <c r="M274" s="8"/>
    </row>
    <row r="275" spans="12:13" ht="15">
      <c r="L275" s="8"/>
      <c r="M275" s="8"/>
    </row>
    <row r="276" spans="12:13" ht="15">
      <c r="L276" s="8"/>
      <c r="M276" s="8"/>
    </row>
    <row r="277" spans="12:13" ht="15">
      <c r="L277" s="8"/>
      <c r="M277" s="8"/>
    </row>
    <row r="278" spans="12:13" ht="15">
      <c r="L278" s="8"/>
      <c r="M278" s="8"/>
    </row>
    <row r="279" spans="12:13" ht="15">
      <c r="L279" s="8"/>
      <c r="M279" s="8"/>
    </row>
    <row r="280" spans="12:13" ht="15">
      <c r="L280" s="8"/>
      <c r="M280" s="8"/>
    </row>
    <row r="281" spans="12:13" ht="15">
      <c r="L281" s="8"/>
      <c r="M281" s="8"/>
    </row>
    <row r="282" spans="12:13" ht="15">
      <c r="L282" s="8"/>
      <c r="M282" s="8"/>
    </row>
    <row r="283" spans="12:13" ht="15">
      <c r="L283" s="8"/>
      <c r="M283" s="8"/>
    </row>
    <row r="284" spans="12:13" ht="15">
      <c r="L284" s="8"/>
      <c r="M284" s="8"/>
    </row>
    <row r="285" spans="12:13" ht="15">
      <c r="L285" s="8"/>
      <c r="M285" s="8"/>
    </row>
    <row r="286" spans="12:13" ht="15">
      <c r="L286" s="8"/>
      <c r="M286" s="8"/>
    </row>
    <row r="287" spans="12:13" ht="15">
      <c r="L287" s="8"/>
      <c r="M287" s="8"/>
    </row>
    <row r="288" spans="12:13" ht="15">
      <c r="L288" s="8"/>
      <c r="M288" s="8"/>
    </row>
    <row r="289" spans="12:13" ht="15">
      <c r="L289" s="8"/>
      <c r="M289" s="8"/>
    </row>
    <row r="290" spans="12:13" ht="15">
      <c r="L290" s="8"/>
      <c r="M290" s="8"/>
    </row>
    <row r="291" spans="12:13" ht="15">
      <c r="L291" s="8"/>
      <c r="M291" s="8"/>
    </row>
    <row r="292" spans="12:13" ht="15">
      <c r="L292" s="8"/>
      <c r="M292" s="8"/>
    </row>
    <row r="293" spans="12:13" ht="15">
      <c r="L293" s="8"/>
      <c r="M293" s="8"/>
    </row>
    <row r="294" spans="12:13" ht="15">
      <c r="L294" s="8"/>
      <c r="M294" s="8"/>
    </row>
    <row r="295" spans="12:13" ht="15">
      <c r="L295" s="8"/>
      <c r="M295" s="8"/>
    </row>
    <row r="296" spans="12:13" ht="15">
      <c r="L296" s="8"/>
      <c r="M296" s="8"/>
    </row>
    <row r="297" spans="12:13" ht="15">
      <c r="L297" s="8"/>
      <c r="M297" s="8"/>
    </row>
    <row r="298" spans="12:13" ht="15">
      <c r="L298" s="8"/>
      <c r="M298" s="8"/>
    </row>
    <row r="299" spans="12:13" ht="15">
      <c r="L299" s="8"/>
      <c r="M299" s="8"/>
    </row>
    <row r="300" spans="12:13" ht="15">
      <c r="L300" s="8"/>
      <c r="M300" s="8"/>
    </row>
    <row r="301" spans="12:13" ht="15">
      <c r="L301" s="8"/>
      <c r="M301" s="8"/>
    </row>
    <row r="302" spans="12:13" ht="15">
      <c r="L302" s="8"/>
      <c r="M302" s="8"/>
    </row>
    <row r="303" spans="12:13" ht="15">
      <c r="L303" s="8"/>
      <c r="M303" s="8"/>
    </row>
    <row r="304" spans="12:13" ht="15">
      <c r="L304" s="8"/>
      <c r="M304" s="8"/>
    </row>
    <row r="305" spans="12:13" ht="15">
      <c r="L305" s="8"/>
      <c r="M305" s="8"/>
    </row>
    <row r="306" spans="12:13" ht="15">
      <c r="L306" s="8"/>
      <c r="M306" s="8"/>
    </row>
    <row r="307" spans="12:13" ht="15">
      <c r="L307" s="8"/>
      <c r="M307" s="8"/>
    </row>
    <row r="308" spans="12:13" ht="15">
      <c r="L308" s="8"/>
      <c r="M308" s="8"/>
    </row>
    <row r="309" spans="12:13" ht="15">
      <c r="L309" s="8"/>
      <c r="M309" s="8"/>
    </row>
    <row r="310" spans="12:13" ht="15">
      <c r="L310" s="8"/>
      <c r="M310" s="8"/>
    </row>
    <row r="311" spans="12:13" ht="15">
      <c r="L311" s="8"/>
      <c r="M311" s="8"/>
    </row>
    <row r="312" spans="12:13" ht="15">
      <c r="L312" s="8"/>
      <c r="M312" s="8"/>
    </row>
    <row r="313" spans="12:13" ht="15">
      <c r="L313" s="8"/>
      <c r="M313" s="8"/>
    </row>
    <row r="314" spans="12:13" ht="15">
      <c r="L314" s="8"/>
      <c r="M314" s="8"/>
    </row>
    <row r="315" spans="12:13" ht="15">
      <c r="L315" s="8"/>
      <c r="M315" s="8"/>
    </row>
    <row r="316" spans="12:13" ht="15">
      <c r="L316" s="8"/>
      <c r="M316" s="8"/>
    </row>
    <row r="317" spans="12:13" ht="15">
      <c r="L317" s="8"/>
      <c r="M317" s="8"/>
    </row>
    <row r="318" spans="12:13" ht="15">
      <c r="L318" s="8"/>
      <c r="M318" s="8"/>
    </row>
    <row r="319" spans="12:13" ht="15">
      <c r="L319" s="8"/>
      <c r="M319" s="8"/>
    </row>
    <row r="320" spans="12:13" ht="15">
      <c r="L320" s="8"/>
      <c r="M320" s="8"/>
    </row>
    <row r="321" spans="12:13" ht="15">
      <c r="L321" s="8"/>
      <c r="M321" s="8"/>
    </row>
    <row r="322" spans="12:13" ht="15">
      <c r="L322" s="8"/>
      <c r="M322" s="8"/>
    </row>
    <row r="323" spans="12:13" ht="15">
      <c r="L323" s="8"/>
      <c r="M323" s="8"/>
    </row>
    <row r="324" spans="12:13" ht="15">
      <c r="L324" s="8"/>
      <c r="M324" s="8"/>
    </row>
    <row r="325" spans="12:13" ht="15">
      <c r="L325" s="8"/>
      <c r="M325" s="8"/>
    </row>
    <row r="326" spans="12:13" ht="15">
      <c r="L326" s="8"/>
      <c r="M326" s="8"/>
    </row>
    <row r="327" spans="12:13" ht="15">
      <c r="L327" s="8"/>
      <c r="M327" s="8"/>
    </row>
    <row r="328" spans="12:13" ht="15">
      <c r="L328" s="8"/>
      <c r="M328" s="8"/>
    </row>
    <row r="329" spans="12:13" ht="15">
      <c r="L329" s="8"/>
      <c r="M329" s="8"/>
    </row>
    <row r="330" spans="12:13" ht="15">
      <c r="L330" s="8"/>
      <c r="M330" s="8"/>
    </row>
    <row r="331" spans="12:13" ht="15">
      <c r="L331" s="8"/>
      <c r="M331" s="8"/>
    </row>
    <row r="332" spans="12:13" ht="15">
      <c r="L332" s="8"/>
      <c r="M332" s="8"/>
    </row>
    <row r="333" spans="12:13" ht="15">
      <c r="L333" s="8"/>
      <c r="M333" s="8"/>
    </row>
    <row r="334" spans="12:13" ht="15">
      <c r="L334" s="8"/>
      <c r="M334" s="8"/>
    </row>
    <row r="335" spans="12:13" ht="15">
      <c r="L335" s="8"/>
      <c r="M335" s="8"/>
    </row>
    <row r="336" spans="12:13" ht="15">
      <c r="L336" s="8"/>
      <c r="M336" s="8"/>
    </row>
    <row r="337" spans="12:13" ht="15">
      <c r="L337" s="8"/>
      <c r="M337" s="8"/>
    </row>
    <row r="338" spans="12:13" ht="15">
      <c r="L338" s="8"/>
      <c r="M338" s="8"/>
    </row>
    <row r="339" spans="12:13" ht="15">
      <c r="L339" s="8"/>
      <c r="M339" s="8"/>
    </row>
    <row r="340" spans="12:13" ht="15">
      <c r="L340" s="8"/>
      <c r="M340" s="8"/>
    </row>
    <row r="341" spans="12:13" ht="15">
      <c r="L341" s="8"/>
      <c r="M341" s="8"/>
    </row>
    <row r="342" spans="12:13" ht="15">
      <c r="L342" s="8"/>
      <c r="M342" s="8"/>
    </row>
    <row r="343" spans="12:13" ht="15">
      <c r="L343" s="8"/>
      <c r="M343" s="8"/>
    </row>
    <row r="344" spans="12:13" ht="15">
      <c r="L344" s="8"/>
      <c r="M344" s="8"/>
    </row>
    <row r="345" spans="12:13" ht="15">
      <c r="L345" s="8"/>
      <c r="M345" s="8"/>
    </row>
    <row r="346" spans="12:13" ht="15">
      <c r="L346" s="8"/>
      <c r="M346" s="8"/>
    </row>
    <row r="347" spans="12:13" ht="15">
      <c r="L347" s="8"/>
      <c r="M347" s="8"/>
    </row>
    <row r="348" spans="12:13" ht="15">
      <c r="L348" s="8"/>
      <c r="M348" s="8"/>
    </row>
    <row r="349" spans="12:13" ht="15">
      <c r="L349" s="8"/>
      <c r="M349" s="8"/>
    </row>
    <row r="350" spans="12:13" ht="15">
      <c r="L350" s="8"/>
      <c r="M350" s="8"/>
    </row>
    <row r="351" spans="12:13" ht="15">
      <c r="L351" s="8"/>
      <c r="M351" s="8"/>
    </row>
    <row r="352" spans="12:13" ht="15">
      <c r="L352" s="8"/>
      <c r="M352" s="8"/>
    </row>
    <row r="353" spans="12:13" ht="15">
      <c r="L353" s="8"/>
      <c r="M353" s="8"/>
    </row>
    <row r="354" spans="12:13" ht="15">
      <c r="L354" s="8"/>
      <c r="M354" s="8"/>
    </row>
    <row r="355" spans="12:13" ht="15">
      <c r="L355" s="8"/>
      <c r="M355" s="8"/>
    </row>
    <row r="356" spans="12:13" ht="15">
      <c r="L356" s="8"/>
      <c r="M356" s="8"/>
    </row>
    <row r="357" spans="12:13" ht="15">
      <c r="L357" s="8"/>
      <c r="M357" s="8"/>
    </row>
    <row r="358" spans="12:13" ht="15">
      <c r="L358" s="8"/>
      <c r="M358" s="8"/>
    </row>
    <row r="359" spans="12:13" ht="15">
      <c r="L359" s="8"/>
      <c r="M359" s="8"/>
    </row>
    <row r="360" spans="12:13" ht="15">
      <c r="L360" s="8"/>
      <c r="M360" s="8"/>
    </row>
    <row r="361" spans="12:13" ht="15">
      <c r="L361" s="8"/>
      <c r="M361" s="8"/>
    </row>
    <row r="362" spans="12:13" ht="15">
      <c r="L362" s="8"/>
      <c r="M362" s="8"/>
    </row>
    <row r="363" spans="12:13" ht="15">
      <c r="L363" s="8"/>
      <c r="M363" s="8"/>
    </row>
    <row r="364" spans="12:13" ht="15">
      <c r="L364" s="8"/>
      <c r="M364" s="8"/>
    </row>
    <row r="365" spans="12:13" ht="15">
      <c r="L365" s="8"/>
      <c r="M365" s="8"/>
    </row>
    <row r="366" spans="12:13" ht="15">
      <c r="L366" s="8"/>
      <c r="M366" s="8"/>
    </row>
    <row r="367" spans="12:13" ht="15">
      <c r="L367" s="8"/>
      <c r="M367" s="8"/>
    </row>
    <row r="368" spans="12:13" ht="15">
      <c r="L368" s="8"/>
      <c r="M368" s="8"/>
    </row>
    <row r="369" spans="12:13" ht="15">
      <c r="L369" s="8"/>
      <c r="M369" s="8"/>
    </row>
    <row r="370" spans="12:13" ht="15">
      <c r="L370" s="8"/>
      <c r="M370" s="8"/>
    </row>
    <row r="371" spans="12:13" ht="15">
      <c r="L371" s="8"/>
      <c r="M371" s="8"/>
    </row>
    <row r="372" spans="12:13" ht="15">
      <c r="L372" s="8"/>
      <c r="M372" s="8"/>
    </row>
    <row r="373" spans="12:13" ht="15">
      <c r="L373" s="8"/>
      <c r="M373" s="8"/>
    </row>
    <row r="374" spans="12:13" ht="15">
      <c r="L374" s="8"/>
      <c r="M374" s="8"/>
    </row>
    <row r="375" spans="12:13" ht="15">
      <c r="L375" s="8"/>
      <c r="M375" s="8"/>
    </row>
    <row r="376" spans="12:13" ht="15">
      <c r="L376" s="8"/>
      <c r="M376" s="8"/>
    </row>
    <row r="377" spans="12:13" ht="15">
      <c r="L377" s="8"/>
      <c r="M377" s="8"/>
    </row>
    <row r="378" spans="12:13" ht="15">
      <c r="L378" s="8"/>
      <c r="M378" s="8"/>
    </row>
    <row r="379" spans="12:13" ht="15">
      <c r="L379" s="8"/>
      <c r="M379" s="8"/>
    </row>
    <row r="380" spans="12:13" ht="15">
      <c r="L380" s="8"/>
      <c r="M380" s="8"/>
    </row>
    <row r="381" spans="12:13" ht="15">
      <c r="L381" s="8"/>
      <c r="M381" s="8"/>
    </row>
    <row r="382" spans="12:13" ht="15">
      <c r="L382" s="8"/>
      <c r="M382" s="8"/>
    </row>
    <row r="383" spans="12:13" ht="15">
      <c r="L383" s="8"/>
      <c r="M383" s="8"/>
    </row>
    <row r="384" spans="12:13" ht="15">
      <c r="L384" s="8"/>
      <c r="M384" s="8"/>
    </row>
    <row r="385" spans="12:13" ht="15">
      <c r="L385" s="8"/>
      <c r="M385" s="8"/>
    </row>
    <row r="386" spans="12:13" ht="15">
      <c r="L386" s="8"/>
      <c r="M386" s="8"/>
    </row>
    <row r="387" spans="12:13" ht="15">
      <c r="L387" s="8"/>
      <c r="M387" s="8"/>
    </row>
    <row r="388" spans="12:13" ht="15">
      <c r="L388" s="8"/>
      <c r="M388" s="8"/>
    </row>
    <row r="389" spans="12:13" ht="15">
      <c r="L389" s="8"/>
      <c r="M389" s="8"/>
    </row>
    <row r="390" spans="12:13" ht="15">
      <c r="L390" s="8"/>
      <c r="M390" s="8"/>
    </row>
    <row r="391" spans="12:13" ht="15">
      <c r="L391" s="8"/>
      <c r="M391" s="8"/>
    </row>
    <row r="392" spans="12:13" ht="15">
      <c r="L392" s="8"/>
      <c r="M392" s="8"/>
    </row>
    <row r="393" spans="12:13" ht="15">
      <c r="L393" s="8"/>
      <c r="M393" s="8"/>
    </row>
    <row r="394" spans="12:13" ht="15">
      <c r="L394" s="8"/>
      <c r="M394" s="8"/>
    </row>
    <row r="395" spans="12:13" ht="15">
      <c r="L395" s="8"/>
      <c r="M395" s="8"/>
    </row>
    <row r="396" spans="12:13" ht="15">
      <c r="L396" s="8"/>
      <c r="M396" s="8"/>
    </row>
    <row r="397" spans="12:13" ht="15">
      <c r="L397" s="8"/>
      <c r="M397" s="8"/>
    </row>
    <row r="398" spans="12:13" ht="15">
      <c r="L398" s="8"/>
      <c r="M398" s="8"/>
    </row>
    <row r="399" spans="12:13" ht="15">
      <c r="L399" s="8"/>
      <c r="M399" s="8"/>
    </row>
    <row r="400" spans="12:13" ht="15">
      <c r="L400" s="8"/>
      <c r="M400" s="8"/>
    </row>
    <row r="401" spans="12:13" ht="15">
      <c r="L401" s="8"/>
      <c r="M401" s="8"/>
    </row>
    <row r="402" spans="12:13" ht="15">
      <c r="L402" s="8"/>
      <c r="M402" s="8"/>
    </row>
    <row r="403" spans="12:13" ht="15">
      <c r="L403" s="8"/>
      <c r="M403" s="8"/>
    </row>
    <row r="404" spans="12:13" ht="15">
      <c r="L404" s="8"/>
      <c r="M404" s="8"/>
    </row>
    <row r="405" spans="12:13" ht="15">
      <c r="L405" s="8"/>
      <c r="M405" s="8"/>
    </row>
    <row r="406" spans="12:13" ht="15">
      <c r="L406" s="8"/>
      <c r="M406" s="8"/>
    </row>
    <row r="407" spans="12:13" ht="15">
      <c r="L407" s="8"/>
      <c r="M407" s="8"/>
    </row>
    <row r="408" spans="12:13" ht="15">
      <c r="L408" s="8"/>
      <c r="M408" s="8"/>
    </row>
    <row r="409" spans="12:13" ht="15">
      <c r="L409" s="8"/>
      <c r="M409" s="8"/>
    </row>
    <row r="410" spans="12:13" ht="15">
      <c r="L410" s="8"/>
      <c r="M410" s="8"/>
    </row>
    <row r="411" spans="12:13" ht="15">
      <c r="L411" s="8"/>
      <c r="M411" s="8"/>
    </row>
    <row r="412" spans="12:13" ht="15">
      <c r="L412" s="8"/>
      <c r="M412" s="8"/>
    </row>
    <row r="413" spans="12:13" ht="15">
      <c r="L413" s="8"/>
      <c r="M413" s="8"/>
    </row>
    <row r="414" spans="12:13" ht="15">
      <c r="L414" s="8"/>
      <c r="M414" s="8"/>
    </row>
    <row r="415" spans="12:13" ht="15">
      <c r="L415" s="8"/>
      <c r="M415" s="8"/>
    </row>
    <row r="416" spans="12:13" ht="15">
      <c r="L416" s="8"/>
      <c r="M416" s="8"/>
    </row>
    <row r="417" spans="12:13" ht="15">
      <c r="L417" s="8"/>
      <c r="M417" s="8"/>
    </row>
    <row r="418" spans="12:13" ht="15">
      <c r="L418" s="8"/>
      <c r="M418" s="8"/>
    </row>
    <row r="419" spans="12:13" ht="15">
      <c r="L419" s="8"/>
      <c r="M419" s="8"/>
    </row>
    <row r="420" spans="12:13" ht="15">
      <c r="L420" s="8"/>
      <c r="M420" s="8"/>
    </row>
    <row r="421" spans="12:13" ht="15">
      <c r="L421" s="8"/>
      <c r="M421" s="8"/>
    </row>
    <row r="422" spans="12:13" ht="15">
      <c r="L422" s="8"/>
      <c r="M422" s="8"/>
    </row>
    <row r="423" spans="12:13" ht="15">
      <c r="L423" s="8"/>
      <c r="M423" s="8"/>
    </row>
    <row r="424" spans="12:13" ht="15">
      <c r="L424" s="8"/>
      <c r="M424" s="8"/>
    </row>
    <row r="425" spans="12:13" ht="15">
      <c r="L425" s="8"/>
      <c r="M425" s="8"/>
    </row>
    <row r="426" spans="12:13" ht="15">
      <c r="L426" s="8"/>
      <c r="M426" s="8"/>
    </row>
    <row r="427" spans="12:13" ht="15">
      <c r="L427" s="8"/>
      <c r="M427" s="8"/>
    </row>
    <row r="428" spans="12:13" ht="15">
      <c r="L428" s="8"/>
      <c r="M428" s="8"/>
    </row>
    <row r="429" spans="12:13" ht="15">
      <c r="L429" s="8"/>
      <c r="M429" s="8"/>
    </row>
    <row r="430" spans="12:13" ht="15">
      <c r="L430" s="8"/>
      <c r="M430" s="8"/>
    </row>
    <row r="431" spans="12:13" ht="15">
      <c r="L431" s="8"/>
      <c r="M431" s="8"/>
    </row>
    <row r="432" spans="12:13" ht="15">
      <c r="L432" s="8"/>
      <c r="M432" s="8"/>
    </row>
    <row r="433" spans="12:13" ht="15">
      <c r="L433" s="8"/>
      <c r="M433" s="8"/>
    </row>
    <row r="434" spans="12:13" ht="15">
      <c r="L434" s="8"/>
      <c r="M434" s="8"/>
    </row>
    <row r="435" spans="12:13" ht="15">
      <c r="L435" s="8"/>
      <c r="M435" s="8"/>
    </row>
    <row r="436" spans="12:13" ht="15">
      <c r="L436" s="8"/>
      <c r="M436" s="8"/>
    </row>
    <row r="437" spans="12:13" ht="15">
      <c r="L437" s="8"/>
      <c r="M437" s="8"/>
    </row>
    <row r="438" spans="12:13" ht="15">
      <c r="L438" s="8"/>
      <c r="M438" s="8"/>
    </row>
    <row r="439" spans="12:13" ht="15">
      <c r="L439" s="8"/>
      <c r="M439" s="8"/>
    </row>
    <row r="440" spans="12:13" ht="15">
      <c r="L440" s="8"/>
      <c r="M440" s="8"/>
    </row>
    <row r="441" spans="12:13" ht="15">
      <c r="L441" s="8"/>
      <c r="M441" s="8"/>
    </row>
    <row r="442" spans="12:13" ht="15">
      <c r="L442" s="8"/>
      <c r="M442" s="8"/>
    </row>
    <row r="443" spans="12:13" ht="15">
      <c r="L443" s="8"/>
      <c r="M443" s="8"/>
    </row>
    <row r="444" spans="12:13" ht="15">
      <c r="L444" s="8"/>
      <c r="M444" s="8"/>
    </row>
    <row r="445" spans="12:13" ht="15">
      <c r="L445" s="8"/>
      <c r="M445" s="8"/>
    </row>
    <row r="446" spans="12:13" ht="15">
      <c r="L446" s="8"/>
      <c r="M446" s="8"/>
    </row>
    <row r="447" spans="12:13" ht="15">
      <c r="L447" s="8"/>
      <c r="M447" s="8"/>
    </row>
    <row r="448" spans="12:13" ht="15">
      <c r="L448" s="8"/>
      <c r="M448" s="8"/>
    </row>
    <row r="449" spans="12:13" ht="15">
      <c r="L449" s="8"/>
      <c r="M449" s="8"/>
    </row>
    <row r="450" spans="12:13" ht="15">
      <c r="L450" s="8"/>
      <c r="M450" s="8"/>
    </row>
    <row r="451" spans="12:13" ht="15">
      <c r="L451" s="8"/>
      <c r="M451" s="8"/>
    </row>
    <row r="452" spans="12:13" ht="15">
      <c r="L452" s="8"/>
      <c r="M452" s="8"/>
    </row>
    <row r="453" spans="12:13" ht="15">
      <c r="L453" s="8"/>
      <c r="M453" s="8"/>
    </row>
    <row r="454" spans="12:13" ht="15">
      <c r="L454" s="8"/>
      <c r="M454" s="8"/>
    </row>
    <row r="455" spans="12:13" ht="15">
      <c r="L455" s="8"/>
      <c r="M455" s="8"/>
    </row>
    <row r="456" spans="12:13" ht="15">
      <c r="L456" s="8"/>
      <c r="M456" s="8"/>
    </row>
    <row r="457" spans="12:13" ht="15">
      <c r="L457" s="8"/>
      <c r="M457" s="8"/>
    </row>
    <row r="458" spans="12:13" ht="15">
      <c r="L458" s="8"/>
      <c r="M458" s="8"/>
    </row>
    <row r="459" spans="12:13" ht="15">
      <c r="L459" s="8"/>
      <c r="M459" s="8"/>
    </row>
    <row r="460" spans="12:13" ht="15">
      <c r="L460" s="8"/>
      <c r="M460" s="8"/>
    </row>
    <row r="461" spans="12:13" ht="15">
      <c r="L461" s="8"/>
      <c r="M461" s="8"/>
    </row>
    <row r="462" spans="12:13" ht="15">
      <c r="L462" s="8"/>
      <c r="M462" s="8"/>
    </row>
    <row r="463" spans="12:13" ht="15">
      <c r="L463" s="8"/>
      <c r="M463" s="8"/>
    </row>
    <row r="464" spans="12:13" ht="15">
      <c r="L464" s="8"/>
      <c r="M464" s="8"/>
    </row>
    <row r="465" spans="12:13" ht="15">
      <c r="L465" s="8"/>
      <c r="M465" s="8"/>
    </row>
    <row r="466" spans="12:13" ht="15">
      <c r="L466" s="8"/>
      <c r="M466" s="8"/>
    </row>
    <row r="467" spans="12:13" ht="15">
      <c r="L467" s="8"/>
      <c r="M467" s="8"/>
    </row>
    <row r="468" spans="12:13" ht="15">
      <c r="L468" s="8"/>
      <c r="M468" s="8"/>
    </row>
    <row r="469" spans="12:13" ht="15">
      <c r="L469" s="8"/>
      <c r="M469" s="8"/>
    </row>
    <row r="470" spans="12:13" ht="15">
      <c r="L470" s="8"/>
      <c r="M470" s="8"/>
    </row>
    <row r="471" spans="12:13" ht="15">
      <c r="L471" s="8"/>
      <c r="M471" s="8"/>
    </row>
    <row r="472" spans="12:13" ht="15">
      <c r="L472" s="8"/>
      <c r="M472" s="8"/>
    </row>
    <row r="473" spans="12:13" ht="15">
      <c r="L473" s="8"/>
      <c r="M473" s="8"/>
    </row>
    <row r="474" spans="12:13" ht="15">
      <c r="L474" s="8"/>
      <c r="M474" s="8"/>
    </row>
    <row r="475" spans="12:13" ht="15">
      <c r="L475" s="8"/>
      <c r="M475" s="8"/>
    </row>
    <row r="476" spans="12:13" ht="15">
      <c r="L476" s="8"/>
      <c r="M476" s="8"/>
    </row>
    <row r="477" spans="12:13" ht="15">
      <c r="L477" s="8"/>
      <c r="M477" s="8"/>
    </row>
    <row r="478" spans="12:13" ht="15">
      <c r="L478" s="8"/>
      <c r="M478" s="8"/>
    </row>
    <row r="479" spans="12:13" ht="15">
      <c r="L479" s="8"/>
      <c r="M479" s="8"/>
    </row>
    <row r="480" spans="12:13" ht="15">
      <c r="L480" s="8"/>
      <c r="M480" s="8"/>
    </row>
    <row r="481" spans="12:13" ht="15">
      <c r="L481" s="8"/>
      <c r="M481" s="8"/>
    </row>
    <row r="482" spans="12:13" ht="15">
      <c r="L482" s="8"/>
      <c r="M482" s="8"/>
    </row>
    <row r="483" spans="12:13" ht="15">
      <c r="L483" s="8"/>
      <c r="M483" s="8"/>
    </row>
    <row r="484" spans="12:13" ht="15">
      <c r="L484" s="8"/>
      <c r="M484" s="8"/>
    </row>
    <row r="485" spans="12:13" ht="15">
      <c r="L485" s="8"/>
      <c r="M485" s="8"/>
    </row>
    <row r="486" spans="12:13" ht="15">
      <c r="L486" s="8"/>
      <c r="M486" s="8"/>
    </row>
    <row r="487" spans="12:13" ht="15">
      <c r="L487" s="8"/>
      <c r="M487" s="8"/>
    </row>
    <row r="488" spans="12:13" ht="15">
      <c r="L488" s="8"/>
      <c r="M488" s="8"/>
    </row>
    <row r="489" spans="12:13" ht="15">
      <c r="L489" s="8"/>
      <c r="M489" s="8"/>
    </row>
    <row r="490" spans="12:13" ht="15">
      <c r="L490" s="8"/>
      <c r="M490" s="8"/>
    </row>
    <row r="491" spans="12:13" ht="15">
      <c r="L491" s="8"/>
      <c r="M491" s="8"/>
    </row>
    <row r="492" spans="12:13" ht="15">
      <c r="L492" s="8"/>
      <c r="M492" s="8"/>
    </row>
    <row r="493" spans="12:13" ht="15">
      <c r="L493" s="8"/>
      <c r="M493" s="8"/>
    </row>
    <row r="494" spans="12:13" ht="15">
      <c r="L494" s="8"/>
      <c r="M494" s="8"/>
    </row>
    <row r="495" spans="12:13" ht="15">
      <c r="L495" s="8"/>
      <c r="M495" s="8"/>
    </row>
    <row r="496" spans="12:13" ht="15">
      <c r="L496" s="8"/>
      <c r="M496" s="8"/>
    </row>
    <row r="497" spans="12:13" ht="15">
      <c r="L497" s="8"/>
      <c r="M497" s="8"/>
    </row>
    <row r="498" spans="12:13" ht="15">
      <c r="L498" s="8"/>
      <c r="M498" s="8"/>
    </row>
    <row r="499" spans="12:13" ht="15">
      <c r="L499" s="8"/>
      <c r="M499" s="8"/>
    </row>
    <row r="500" spans="12:13" ht="15">
      <c r="L500" s="8"/>
      <c r="M500" s="8"/>
    </row>
    <row r="501" spans="12:13" ht="15">
      <c r="L501" s="8"/>
      <c r="M501" s="8"/>
    </row>
    <row r="502" spans="12:13" ht="15">
      <c r="L502" s="8"/>
      <c r="M502" s="8"/>
    </row>
    <row r="503" spans="12:13" ht="15">
      <c r="L503" s="8"/>
      <c r="M503" s="8"/>
    </row>
    <row r="504" spans="12:13" ht="15">
      <c r="L504" s="8"/>
      <c r="M504" s="8"/>
    </row>
    <row r="505" spans="12:13" ht="15">
      <c r="L505" s="8"/>
      <c r="M505" s="8"/>
    </row>
    <row r="506" spans="12:13" ht="15">
      <c r="L506" s="8"/>
      <c r="M506" s="8"/>
    </row>
    <row r="507" spans="12:13" ht="15">
      <c r="L507" s="8"/>
      <c r="M507" s="8"/>
    </row>
    <row r="508" spans="12:13" ht="15">
      <c r="L508" s="8"/>
      <c r="M508" s="8"/>
    </row>
    <row r="509" spans="12:13" ht="15">
      <c r="L509" s="8"/>
      <c r="M509" s="8"/>
    </row>
    <row r="510" spans="12:13" ht="15">
      <c r="L510" s="8"/>
      <c r="M510" s="8"/>
    </row>
    <row r="511" spans="12:13" ht="15">
      <c r="L511" s="8"/>
      <c r="M511" s="8"/>
    </row>
    <row r="512" spans="12:13" ht="15">
      <c r="L512" s="8"/>
      <c r="M512" s="8"/>
    </row>
    <row r="513" spans="12:13" ht="15">
      <c r="L513" s="8"/>
      <c r="M513" s="8"/>
    </row>
    <row r="514" spans="12:13" ht="15">
      <c r="L514" s="8"/>
      <c r="M514" s="8"/>
    </row>
    <row r="515" spans="12:13" ht="15">
      <c r="L515" s="8"/>
      <c r="M515" s="8"/>
    </row>
    <row r="516" spans="12:13" ht="15">
      <c r="L516" s="8"/>
      <c r="M516" s="8"/>
    </row>
    <row r="517" spans="12:13" ht="15">
      <c r="L517" s="8"/>
      <c r="M517" s="8"/>
    </row>
    <row r="518" spans="12:13" ht="15">
      <c r="L518" s="8"/>
      <c r="M518" s="8"/>
    </row>
    <row r="519" spans="12:13" ht="15">
      <c r="L519" s="8"/>
      <c r="M519" s="8"/>
    </row>
    <row r="520" spans="12:13" ht="15">
      <c r="L520" s="8"/>
      <c r="M520" s="8"/>
    </row>
    <row r="521" spans="12:13" ht="15">
      <c r="L521" s="8"/>
      <c r="M521" s="8"/>
    </row>
    <row r="522" spans="12:13" ht="15">
      <c r="L522" s="8"/>
      <c r="M522" s="8"/>
    </row>
    <row r="523" spans="12:13" ht="15">
      <c r="L523" s="8"/>
      <c r="M523" s="8"/>
    </row>
    <row r="524" spans="12:13" ht="15">
      <c r="L524" s="8"/>
      <c r="M524" s="8"/>
    </row>
    <row r="525" spans="12:13" ht="15">
      <c r="L525" s="8"/>
      <c r="M525" s="8"/>
    </row>
    <row r="526" spans="12:13" ht="15">
      <c r="L526" s="8"/>
      <c r="M526" s="8"/>
    </row>
    <row r="527" spans="12:13" ht="15">
      <c r="L527" s="8"/>
      <c r="M527" s="8"/>
    </row>
    <row r="528" spans="12:13" ht="15">
      <c r="L528" s="8"/>
      <c r="M528" s="8"/>
    </row>
    <row r="529" spans="12:13" ht="15">
      <c r="L529" s="8"/>
      <c r="M529" s="8"/>
    </row>
    <row r="530" spans="12:13" ht="15">
      <c r="L530" s="8"/>
      <c r="M530" s="8"/>
    </row>
    <row r="531" spans="12:13" ht="15">
      <c r="L531" s="8"/>
      <c r="M531" s="8"/>
    </row>
    <row r="532" spans="12:13" ht="15">
      <c r="L532" s="8"/>
      <c r="M532" s="8"/>
    </row>
    <row r="533" spans="12:13" ht="15">
      <c r="L533" s="8"/>
      <c r="M533" s="8"/>
    </row>
    <row r="534" spans="12:13" ht="15">
      <c r="L534" s="8"/>
      <c r="M534" s="8"/>
    </row>
    <row r="535" spans="12:13" ht="15">
      <c r="L535" s="8"/>
      <c r="M535" s="8"/>
    </row>
    <row r="536" spans="12:13" ht="15">
      <c r="L536" s="8"/>
      <c r="M536" s="8"/>
    </row>
    <row r="537" spans="12:13" ht="15">
      <c r="L537" s="8"/>
      <c r="M537" s="8"/>
    </row>
    <row r="538" spans="12:13" ht="15">
      <c r="L538" s="8"/>
      <c r="M538" s="8"/>
    </row>
    <row r="539" spans="12:13" ht="15">
      <c r="L539" s="8"/>
      <c r="M539" s="8"/>
    </row>
    <row r="540" spans="12:13" ht="15">
      <c r="L540" s="8"/>
      <c r="M540" s="8"/>
    </row>
    <row r="541" spans="12:13" ht="15">
      <c r="L541" s="8"/>
      <c r="M541" s="8"/>
    </row>
    <row r="542" spans="12:13" ht="15">
      <c r="L542" s="8"/>
      <c r="M542" s="8"/>
    </row>
    <row r="543" spans="12:13" ht="15">
      <c r="L543" s="8"/>
      <c r="M543" s="8"/>
    </row>
    <row r="544" spans="12:13" ht="15">
      <c r="L544" s="8"/>
      <c r="M544" s="8"/>
    </row>
    <row r="545" spans="12:13" ht="15">
      <c r="L545" s="8"/>
      <c r="M545" s="8"/>
    </row>
    <row r="546" spans="12:13" ht="15">
      <c r="L546" s="8"/>
      <c r="M546" s="8"/>
    </row>
    <row r="547" spans="12:13" ht="15">
      <c r="L547" s="8"/>
      <c r="M547" s="8"/>
    </row>
    <row r="548" spans="12:13" ht="15">
      <c r="L548" s="8"/>
      <c r="M548" s="8"/>
    </row>
    <row r="549" spans="12:13" ht="15">
      <c r="L549" s="8"/>
      <c r="M549" s="8"/>
    </row>
    <row r="550" spans="12:13" ht="15">
      <c r="L550" s="8"/>
      <c r="M550" s="8"/>
    </row>
    <row r="551" spans="12:13" ht="15">
      <c r="L551" s="8"/>
      <c r="M551" s="8"/>
    </row>
    <row r="552" spans="12:13" ht="15">
      <c r="L552" s="8"/>
      <c r="M552" s="8"/>
    </row>
    <row r="553" spans="12:13" ht="15">
      <c r="L553" s="8"/>
      <c r="M553" s="8"/>
    </row>
    <row r="554" spans="12:13" ht="15">
      <c r="L554" s="8"/>
      <c r="M554" s="8"/>
    </row>
    <row r="555" spans="12:13" ht="15">
      <c r="L555" s="8"/>
      <c r="M555" s="8"/>
    </row>
    <row r="556" spans="12:13" ht="15">
      <c r="L556" s="8"/>
      <c r="M556" s="8"/>
    </row>
    <row r="557" spans="12:13" ht="15">
      <c r="L557" s="8"/>
      <c r="M557" s="8"/>
    </row>
    <row r="558" spans="12:13" ht="15">
      <c r="L558" s="8"/>
      <c r="M558" s="8"/>
    </row>
    <row r="559" spans="12:13" ht="15">
      <c r="L559" s="8"/>
      <c r="M559" s="8"/>
    </row>
    <row r="560" spans="12:13" ht="15">
      <c r="L560" s="8"/>
      <c r="M560" s="8"/>
    </row>
    <row r="561" spans="12:13" ht="15">
      <c r="L561" s="8"/>
      <c r="M561" s="8"/>
    </row>
    <row r="562" spans="12:13" ht="15">
      <c r="L562" s="8"/>
      <c r="M562" s="8"/>
    </row>
    <row r="563" spans="12:13" ht="15">
      <c r="L563" s="8"/>
      <c r="M563" s="8"/>
    </row>
    <row r="564" spans="12:13" ht="15">
      <c r="L564" s="8"/>
      <c r="M564" s="8"/>
    </row>
    <row r="565" spans="12:13" ht="15">
      <c r="L565" s="8"/>
      <c r="M565" s="8"/>
    </row>
    <row r="566" spans="12:13" ht="15">
      <c r="L566" s="8"/>
      <c r="M566" s="8"/>
    </row>
    <row r="567" spans="12:13" ht="15">
      <c r="L567" s="8"/>
      <c r="M567" s="8"/>
    </row>
    <row r="568" spans="12:13" ht="15">
      <c r="L568" s="8"/>
      <c r="M568" s="8"/>
    </row>
    <row r="569" spans="12:13" ht="15">
      <c r="L569" s="8"/>
      <c r="M569" s="8"/>
    </row>
    <row r="570" spans="12:13" ht="15">
      <c r="L570" s="8"/>
      <c r="M570" s="8"/>
    </row>
    <row r="571" spans="12:13" ht="15">
      <c r="L571" s="8"/>
      <c r="M571" s="8"/>
    </row>
    <row r="572" spans="12:13" ht="15">
      <c r="L572" s="8"/>
      <c r="M572" s="8"/>
    </row>
    <row r="573" spans="12:13" ht="15">
      <c r="L573" s="8"/>
      <c r="M573" s="8"/>
    </row>
    <row r="574" spans="12:13" ht="15">
      <c r="L574" s="8"/>
      <c r="M574" s="8"/>
    </row>
    <row r="575" spans="12:13" ht="15">
      <c r="L575" s="8"/>
      <c r="M575" s="8"/>
    </row>
    <row r="576" spans="12:13" ht="15">
      <c r="L576" s="8"/>
      <c r="M576" s="8"/>
    </row>
    <row r="577" spans="12:13" ht="15">
      <c r="L577" s="8"/>
      <c r="M577" s="8"/>
    </row>
    <row r="578" spans="12:13" ht="15">
      <c r="L578" s="8"/>
      <c r="M578" s="8"/>
    </row>
    <row r="579" spans="12:13" ht="15">
      <c r="L579" s="8"/>
      <c r="M579" s="8"/>
    </row>
    <row r="580" spans="12:13" ht="15">
      <c r="L580" s="8"/>
      <c r="M580" s="8"/>
    </row>
  </sheetData>
  <sheetProtection formatCells="0" formatColumns="0" formatRows="0" insertColumns="0" insertRows="0" insertHyperlinks="0" deleteColumns="0" deleteRows="0" sort="0" autoFilter="0" pivotTables="0"/>
  <conditionalFormatting sqref="AX11 AY10:CS11 AX12:CS154">
    <cfRule type="expression" priority="1" dxfId="0" stopIfTrue="1">
      <formula>AND($L10&lt;AY$8,$M10&gt;=AX$8,$S10&lt;&gt;"A")</formula>
    </cfRule>
    <cfRule type="expression" priority="2" dxfId="1" stopIfTrue="1">
      <formula>AND($L10&lt;AY$8,$M10&gt;=AX$8,$S10="A")</formula>
    </cfRule>
  </conditionalFormatting>
  <conditionalFormatting sqref="AX10">
    <cfRule type="expression" priority="3" dxfId="0" stopIfTrue="1">
      <formula>AND($L10&lt;AY$8,$M10&gt;=AX$8,$S10&lt;&gt;"A")</formula>
    </cfRule>
  </conditionalFormatting>
  <printOptions gridLines="1"/>
  <pageMargins left="0.17" right="0.17" top="0.48" bottom="0.58" header="0.33" footer="0.17"/>
  <pageSetup fitToHeight="5" fitToWidth="1" horizontalDpi="600" verticalDpi="600" orientation="landscape" scale="56" r:id="rId1"/>
  <headerFooter alignWithMargins="0">
    <oddFooter xml:space="preserve">&amp;L&amp;F&amp;C&amp;A page &amp;P of &amp;N&amp;R&amp;D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zoomScalePageLayoutView="0" workbookViewId="0" topLeftCell="A1">
      <selection activeCell="F12" sqref="F12"/>
    </sheetView>
  </sheetViews>
  <sheetFormatPr defaultColWidth="8.8515625" defaultRowHeight="12.75"/>
  <cols>
    <col min="1" max="1" width="4.8515625" style="0" customWidth="1"/>
    <col min="2" max="6" width="8.8515625" style="0" customWidth="1"/>
    <col min="7" max="7" width="15.00390625" style="0" customWidth="1"/>
  </cols>
  <sheetData>
    <row r="1" spans="1:9" ht="18" customHeight="1">
      <c r="A1" s="48" t="str">
        <f>+'Tab B Cost &amp; Schedule Estimate'!B1</f>
        <v>Cost Center:</v>
      </c>
      <c r="B1" s="6"/>
      <c r="D1" s="425">
        <f>+'Tab A Description'!B3</f>
        <v>9418</v>
      </c>
      <c r="F1" s="6"/>
      <c r="G1" s="6"/>
      <c r="I1" s="7"/>
    </row>
    <row r="2" spans="1:9" ht="18" customHeight="1">
      <c r="A2" s="48" t="str">
        <f>+'Tab B Cost &amp; Schedule Estimate'!B2</f>
        <v>Job Number:</v>
      </c>
      <c r="B2" s="6"/>
      <c r="D2" s="425">
        <f>+'Tab A Description'!B4</f>
        <v>2425</v>
      </c>
      <c r="F2" s="6"/>
      <c r="G2" s="6"/>
      <c r="I2" s="7"/>
    </row>
    <row r="3" spans="1:9" ht="18" customHeight="1">
      <c r="A3" s="48" t="str">
        <f>+'Tab B Cost &amp; Schedule Estimate'!B3</f>
        <v>Job Title: </v>
      </c>
      <c r="B3" s="6"/>
      <c r="D3" s="425" t="str">
        <f>+'Tab A Description'!B5</f>
        <v>NSTX Beamline 2 Relocation</v>
      </c>
      <c r="F3" s="6"/>
      <c r="G3" s="6"/>
      <c r="I3" s="7"/>
    </row>
    <row r="4" spans="1:9" ht="18" customHeight="1">
      <c r="A4" s="48" t="str">
        <f>+'Tab B Cost &amp; Schedule Estimate'!B4</f>
        <v>Job Manager: </v>
      </c>
      <c r="B4" s="6"/>
      <c r="D4" s="425" t="str">
        <f>+'Tab A Description'!B6</f>
        <v>Martin Denault</v>
      </c>
      <c r="F4" s="6"/>
      <c r="G4" s="6"/>
      <c r="I4" s="7"/>
    </row>
    <row r="6" spans="1:20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ht="15.75">
      <c r="A7" s="10" t="s">
        <v>68</v>
      </c>
    </row>
    <row r="8" spans="1:20" ht="26.25">
      <c r="A8" s="10"/>
      <c r="D8" s="12" t="s">
        <v>70</v>
      </c>
      <c r="E8" s="12" t="s">
        <v>71</v>
      </c>
      <c r="F8" s="12" t="s">
        <v>72</v>
      </c>
      <c r="G8" s="14" t="s">
        <v>75</v>
      </c>
      <c r="H8" s="13" t="s">
        <v>74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17" s="1" customFormat="1" ht="44.25" customHeight="1">
      <c r="B9" s="1" t="s">
        <v>69</v>
      </c>
      <c r="D9" s="4"/>
      <c r="E9" s="4" t="s">
        <v>130</v>
      </c>
      <c r="F9" s="4"/>
      <c r="G9" s="4"/>
      <c r="H9" s="435"/>
      <c r="I9" s="435"/>
      <c r="J9" s="435"/>
      <c r="K9" s="435"/>
      <c r="L9" s="435"/>
      <c r="M9" s="435"/>
      <c r="N9" s="435"/>
      <c r="O9" s="435"/>
      <c r="P9" s="435"/>
      <c r="Q9" s="435"/>
    </row>
    <row r="10" spans="4:7" s="1" customFormat="1" ht="12.75">
      <c r="D10" s="4"/>
      <c r="E10" s="4"/>
      <c r="F10" s="4"/>
      <c r="G10" s="15"/>
    </row>
    <row r="11" spans="2:17" s="1" customFormat="1" ht="44.25" customHeight="1">
      <c r="B11" s="1" t="s">
        <v>73</v>
      </c>
      <c r="D11" s="4"/>
      <c r="E11" s="4" t="s">
        <v>76</v>
      </c>
      <c r="F11" s="4" t="s">
        <v>130</v>
      </c>
      <c r="G11" s="4"/>
      <c r="H11" s="435"/>
      <c r="I11" s="435"/>
      <c r="J11" s="435"/>
      <c r="K11" s="435"/>
      <c r="L11" s="435"/>
      <c r="M11" s="435"/>
      <c r="N11" s="435"/>
      <c r="O11" s="435"/>
      <c r="P11" s="435"/>
      <c r="Q11" s="435"/>
    </row>
    <row r="13" spans="1:20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="5" customFormat="1" ht="12.75">
      <c r="A14" s="11" t="s">
        <v>81</v>
      </c>
    </row>
    <row r="15" spans="6:17" s="38" customFormat="1" ht="12.75">
      <c r="F15" s="39"/>
      <c r="G15" s="39"/>
      <c r="N15" s="436" t="s">
        <v>82</v>
      </c>
      <c r="O15" s="436"/>
      <c r="P15" s="40" t="s">
        <v>83</v>
      </c>
      <c r="Q15" s="41"/>
    </row>
    <row r="16" spans="1:17" s="42" customFormat="1" ht="25.5">
      <c r="A16" s="50"/>
      <c r="B16" s="437" t="s">
        <v>84</v>
      </c>
      <c r="C16" s="437"/>
      <c r="D16" s="437"/>
      <c r="E16" s="437"/>
      <c r="F16" s="437"/>
      <c r="G16" s="51" t="s">
        <v>85</v>
      </c>
      <c r="H16" s="437" t="s">
        <v>86</v>
      </c>
      <c r="I16" s="437"/>
      <c r="J16" s="437"/>
      <c r="K16" s="437" t="s">
        <v>87</v>
      </c>
      <c r="L16" s="437"/>
      <c r="M16" s="437"/>
      <c r="N16" s="50" t="s">
        <v>36</v>
      </c>
      <c r="O16" s="50" t="s">
        <v>37</v>
      </c>
      <c r="P16" s="51" t="s">
        <v>38</v>
      </c>
      <c r="Q16" s="51" t="s">
        <v>39</v>
      </c>
    </row>
    <row r="17" spans="1:17" s="50" customFormat="1" ht="36.75" customHeight="1">
      <c r="A17" s="50">
        <v>1</v>
      </c>
      <c r="B17" s="434"/>
      <c r="C17" s="434"/>
      <c r="D17" s="434"/>
      <c r="E17" s="434"/>
      <c r="F17" s="434"/>
      <c r="G17" s="51"/>
      <c r="H17" s="434"/>
      <c r="I17" s="434"/>
      <c r="J17" s="434"/>
      <c r="K17" s="434"/>
      <c r="L17" s="434"/>
      <c r="M17" s="434"/>
      <c r="P17" s="51"/>
      <c r="Q17" s="51"/>
    </row>
    <row r="18" spans="1:17" s="50" customFormat="1" ht="36.75" customHeight="1">
      <c r="A18" s="50">
        <v>2</v>
      </c>
      <c r="B18" s="434"/>
      <c r="C18" s="434"/>
      <c r="D18" s="434"/>
      <c r="E18" s="434"/>
      <c r="F18" s="434"/>
      <c r="G18" s="51"/>
      <c r="H18" s="434"/>
      <c r="I18" s="434"/>
      <c r="J18" s="434"/>
      <c r="K18" s="434"/>
      <c r="L18" s="434"/>
      <c r="M18" s="434"/>
      <c r="P18" s="51"/>
      <c r="Q18" s="51"/>
    </row>
    <row r="19" spans="1:17" s="50" customFormat="1" ht="36.75" customHeight="1">
      <c r="A19" s="50">
        <v>3</v>
      </c>
      <c r="B19" s="434"/>
      <c r="C19" s="434"/>
      <c r="D19" s="434"/>
      <c r="E19" s="434"/>
      <c r="F19" s="434"/>
      <c r="G19" s="51"/>
      <c r="H19" s="434"/>
      <c r="I19" s="434"/>
      <c r="J19" s="434"/>
      <c r="K19" s="434"/>
      <c r="L19" s="434"/>
      <c r="M19" s="434"/>
      <c r="P19" s="51"/>
      <c r="Q19" s="51"/>
    </row>
    <row r="20" spans="1:17" s="50" customFormat="1" ht="36.75" customHeight="1">
      <c r="A20" s="50">
        <v>4</v>
      </c>
      <c r="B20" s="434"/>
      <c r="C20" s="434"/>
      <c r="D20" s="434"/>
      <c r="E20" s="434"/>
      <c r="F20" s="434"/>
      <c r="G20" s="51"/>
      <c r="H20" s="434"/>
      <c r="I20" s="434"/>
      <c r="J20" s="434"/>
      <c r="K20" s="434"/>
      <c r="L20" s="434"/>
      <c r="M20" s="434"/>
      <c r="P20" s="51"/>
      <c r="Q20" s="51"/>
    </row>
    <row r="21" spans="1:13" s="44" customFormat="1" ht="36.75" customHeight="1">
      <c r="A21" s="51">
        <v>5</v>
      </c>
      <c r="B21" s="434"/>
      <c r="C21" s="434"/>
      <c r="D21" s="434"/>
      <c r="E21" s="434"/>
      <c r="F21" s="434"/>
      <c r="G21" s="43"/>
      <c r="H21" s="434"/>
      <c r="I21" s="434"/>
      <c r="J21" s="434"/>
      <c r="K21" s="434"/>
      <c r="L21" s="434"/>
      <c r="M21" s="434"/>
    </row>
    <row r="22" spans="2:13" s="44" customFormat="1" ht="12.75">
      <c r="B22" s="434"/>
      <c r="C22" s="434"/>
      <c r="D22" s="434"/>
      <c r="E22" s="434"/>
      <c r="F22" s="434"/>
      <c r="G22" s="43"/>
      <c r="H22" s="434"/>
      <c r="I22" s="434"/>
      <c r="J22" s="434"/>
      <c r="K22" s="434"/>
      <c r="L22" s="434"/>
      <c r="M22" s="434"/>
    </row>
    <row r="23" spans="5:8" ht="12.75">
      <c r="E23" s="3"/>
      <c r="F23" s="3"/>
      <c r="G23" s="3"/>
      <c r="H23" s="3"/>
    </row>
    <row r="24" spans="1:8" s="1" customFormat="1" ht="12.75">
      <c r="A24" s="1" t="s">
        <v>80</v>
      </c>
      <c r="E24" s="4"/>
      <c r="F24" s="4"/>
      <c r="G24" s="4"/>
      <c r="H24" s="4"/>
    </row>
    <row r="25" spans="1:8" s="1" customFormat="1" ht="12.75">
      <c r="A25" s="55" t="s">
        <v>40</v>
      </c>
      <c r="B25" s="1" t="s">
        <v>88</v>
      </c>
      <c r="E25" s="4"/>
      <c r="F25" s="4"/>
      <c r="G25" s="4"/>
      <c r="H25" s="4"/>
    </row>
    <row r="26" spans="1:2" s="1" customFormat="1" ht="12.75">
      <c r="A26" s="55" t="s">
        <v>41</v>
      </c>
      <c r="B26" s="1" t="s">
        <v>89</v>
      </c>
    </row>
    <row r="27" s="1" customFormat="1" ht="12.75">
      <c r="B27" s="1" t="s">
        <v>90</v>
      </c>
    </row>
    <row r="28" spans="1:2" s="1" customFormat="1" ht="12.75">
      <c r="A28" s="55" t="s">
        <v>42</v>
      </c>
      <c r="B28" s="1" t="s">
        <v>91</v>
      </c>
    </row>
    <row r="29" s="1" customFormat="1" ht="12.75">
      <c r="B29" s="1" t="s">
        <v>92</v>
      </c>
    </row>
    <row r="30" spans="5:9" ht="12.75">
      <c r="E30" s="3"/>
      <c r="F30" s="3"/>
      <c r="G30" s="3"/>
      <c r="H30" s="3"/>
      <c r="I30" s="3"/>
    </row>
    <row r="31" spans="5:25" ht="12.75">
      <c r="E31" s="3"/>
      <c r="F31" s="3"/>
      <c r="G31" s="3"/>
      <c r="H31" s="3"/>
      <c r="I31" s="3"/>
      <c r="R31" s="1"/>
      <c r="S31" s="1"/>
      <c r="T31" s="1"/>
      <c r="U31" s="1"/>
      <c r="V31" s="1"/>
      <c r="W31" s="1"/>
      <c r="X31" s="1"/>
      <c r="Y31" s="1"/>
    </row>
    <row r="32" spans="5:25" ht="15">
      <c r="E32" s="3"/>
      <c r="F32" s="3"/>
      <c r="G32" s="3"/>
      <c r="H32" s="3"/>
      <c r="I32" s="68" t="s">
        <v>59</v>
      </c>
      <c r="J32" s="1"/>
      <c r="K32" s="1"/>
      <c r="R32" s="1"/>
      <c r="S32" s="1"/>
      <c r="T32" s="1"/>
      <c r="U32" s="1"/>
      <c r="V32" s="1"/>
      <c r="W32" s="1"/>
      <c r="X32" s="1"/>
      <c r="Y32" s="1"/>
    </row>
    <row r="33" spans="5:25" ht="15">
      <c r="E33" s="3"/>
      <c r="F33" s="3"/>
      <c r="G33" s="3"/>
      <c r="H33" s="3"/>
      <c r="I33" s="30" t="s">
        <v>70</v>
      </c>
      <c r="J33" s="67"/>
      <c r="R33" s="1"/>
      <c r="S33" s="1"/>
      <c r="T33" s="1"/>
      <c r="U33" s="1"/>
      <c r="V33" s="1"/>
      <c r="W33" s="1"/>
      <c r="X33" s="1"/>
      <c r="Y33" s="1"/>
    </row>
    <row r="34" spans="5:25" ht="15">
      <c r="E34" s="3"/>
      <c r="F34" s="3"/>
      <c r="G34" s="3"/>
      <c r="H34" s="3"/>
      <c r="I34" s="30"/>
      <c r="J34" s="67" t="s">
        <v>60</v>
      </c>
      <c r="R34" s="1"/>
      <c r="S34" s="1"/>
      <c r="T34" s="1"/>
      <c r="U34" s="1"/>
      <c r="V34" s="1"/>
      <c r="W34" s="1"/>
      <c r="X34" s="1"/>
      <c r="Y34" s="1"/>
    </row>
    <row r="35" spans="5:25" ht="15">
      <c r="E35" s="3"/>
      <c r="F35" s="3"/>
      <c r="G35" s="3" t="s">
        <v>76</v>
      </c>
      <c r="H35" s="3"/>
      <c r="I35" s="30"/>
      <c r="J35" s="67" t="s">
        <v>61</v>
      </c>
      <c r="R35" s="1"/>
      <c r="S35" s="1"/>
      <c r="T35" s="1"/>
      <c r="U35" s="1"/>
      <c r="V35" s="1"/>
      <c r="W35" s="1"/>
      <c r="X35" s="1"/>
      <c r="Y35" s="1"/>
    </row>
    <row r="36" spans="5:10" ht="15">
      <c r="E36" s="3"/>
      <c r="F36" s="3"/>
      <c r="G36" s="3"/>
      <c r="H36" s="3"/>
      <c r="I36" s="30"/>
      <c r="J36" s="67" t="s">
        <v>62</v>
      </c>
    </row>
    <row r="37" spans="5:9" ht="15">
      <c r="E37" s="3"/>
      <c r="F37" s="3"/>
      <c r="G37" s="3"/>
      <c r="H37" s="3"/>
      <c r="I37" s="30" t="s">
        <v>71</v>
      </c>
    </row>
    <row r="38" spans="9:10" ht="15">
      <c r="I38" s="30"/>
      <c r="J38" t="s">
        <v>63</v>
      </c>
    </row>
    <row r="39" spans="9:10" ht="15">
      <c r="I39" s="30"/>
      <c r="J39" t="s">
        <v>64</v>
      </c>
    </row>
    <row r="40" spans="9:10" ht="15">
      <c r="I40" s="30"/>
      <c r="J40" t="s">
        <v>65</v>
      </c>
    </row>
    <row r="41" ht="15">
      <c r="I41" s="30" t="s">
        <v>72</v>
      </c>
    </row>
    <row r="42" spans="9:10" ht="15">
      <c r="I42" s="30"/>
      <c r="J42" t="s">
        <v>66</v>
      </c>
    </row>
    <row r="43" spans="9:10" ht="15">
      <c r="I43" s="30"/>
      <c r="J43" t="s">
        <v>0</v>
      </c>
    </row>
    <row r="44" spans="9:10" ht="15">
      <c r="I44" s="30"/>
      <c r="J44" t="s">
        <v>1</v>
      </c>
    </row>
    <row r="45" spans="9:10" ht="15">
      <c r="I45" s="30"/>
      <c r="J45" t="s">
        <v>2</v>
      </c>
    </row>
    <row r="46" spans="9:10" ht="15.75">
      <c r="I46" s="68"/>
      <c r="J46" s="30"/>
    </row>
    <row r="47" spans="9:10" ht="15.75">
      <c r="I47" s="68" t="s">
        <v>3</v>
      </c>
      <c r="J47" s="30"/>
    </row>
    <row r="48" ht="15">
      <c r="I48" s="30" t="s">
        <v>72</v>
      </c>
    </row>
    <row r="49" spans="9:10" ht="15">
      <c r="I49" s="30"/>
      <c r="J49" t="s">
        <v>4</v>
      </c>
    </row>
    <row r="50" spans="9:10" ht="15">
      <c r="I50" s="30"/>
      <c r="J50" t="s">
        <v>5</v>
      </c>
    </row>
    <row r="51" spans="9:10" ht="15">
      <c r="I51" s="30"/>
      <c r="J51" t="s">
        <v>6</v>
      </c>
    </row>
    <row r="52" spans="9:10" ht="15">
      <c r="I52" s="30"/>
      <c r="J52" t="s">
        <v>7</v>
      </c>
    </row>
    <row r="53" ht="15">
      <c r="I53" s="30" t="s">
        <v>71</v>
      </c>
    </row>
    <row r="54" spans="9:10" ht="15">
      <c r="I54" s="30"/>
      <c r="J54" t="s">
        <v>8</v>
      </c>
    </row>
    <row r="55" spans="9:10" ht="15">
      <c r="I55" s="30"/>
      <c r="J55" t="s">
        <v>9</v>
      </c>
    </row>
    <row r="56" spans="9:10" ht="15">
      <c r="I56" s="30"/>
      <c r="J56" t="s">
        <v>10</v>
      </c>
    </row>
    <row r="57" ht="15">
      <c r="I57" s="30" t="s">
        <v>70</v>
      </c>
    </row>
    <row r="58" spans="9:10" ht="15">
      <c r="I58" s="30"/>
      <c r="J58" t="s">
        <v>11</v>
      </c>
    </row>
    <row r="59" ht="12.75">
      <c r="J59" t="s">
        <v>12</v>
      </c>
    </row>
    <row r="60" ht="12.75">
      <c r="J60" t="s">
        <v>13</v>
      </c>
    </row>
    <row r="61" ht="12.75">
      <c r="J61" t="s">
        <v>14</v>
      </c>
    </row>
  </sheetData>
  <sheetProtection/>
  <mergeCells count="24">
    <mergeCell ref="K17:M17"/>
    <mergeCell ref="K18:M18"/>
    <mergeCell ref="K19:M19"/>
    <mergeCell ref="K20:M20"/>
    <mergeCell ref="H9:Q9"/>
    <mergeCell ref="B21:F21"/>
    <mergeCell ref="H21:J21"/>
    <mergeCell ref="K21:M21"/>
    <mergeCell ref="B17:F17"/>
    <mergeCell ref="B18:F18"/>
    <mergeCell ref="B19:F19"/>
    <mergeCell ref="B20:F20"/>
    <mergeCell ref="H17:J17"/>
    <mergeCell ref="H18:J18"/>
    <mergeCell ref="B22:F22"/>
    <mergeCell ref="H11:Q11"/>
    <mergeCell ref="N15:O15"/>
    <mergeCell ref="B16:F16"/>
    <mergeCell ref="H16:J16"/>
    <mergeCell ref="K16:M16"/>
    <mergeCell ref="H22:J22"/>
    <mergeCell ref="K22:M22"/>
    <mergeCell ref="H19:J19"/>
    <mergeCell ref="H20:J20"/>
  </mergeCells>
  <printOptions gridLines="1"/>
  <pageMargins left="0.37" right="0.34" top="0.62" bottom="0.79" header="0.42" footer="0.5"/>
  <pageSetup fitToHeight="1" fitToWidth="1" horizontalDpi="600" verticalDpi="600" orientation="landscape" scale="85" r:id="rId2"/>
  <headerFooter alignWithMargins="0">
    <oddFooter xml:space="preserve">&amp;L&amp;F&amp;C&amp;A    &amp;P of &amp;N&amp;R&amp;D 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="75" zoomScaleNormal="75" zoomScalePageLayoutView="0" workbookViewId="0" topLeftCell="A1">
      <selection activeCell="A1" sqref="A1"/>
    </sheetView>
  </sheetViews>
  <sheetFormatPr defaultColWidth="8.8515625" defaultRowHeight="12.75"/>
  <cols>
    <col min="1" max="1" width="45.8515625" style="0" customWidth="1"/>
    <col min="2" max="2" width="9.28125" style="0" bestFit="1" customWidth="1"/>
    <col min="3" max="3" width="10.28125" style="184" bestFit="1" customWidth="1"/>
    <col min="4" max="4" width="62.28125" style="184" bestFit="1" customWidth="1"/>
    <col min="5" max="5" width="26.140625" style="184" bestFit="1" customWidth="1"/>
    <col min="6" max="6" width="5.140625" style="184" bestFit="1" customWidth="1"/>
    <col min="7" max="7" width="9.28125" style="0" bestFit="1" customWidth="1"/>
    <col min="8" max="8" width="10.28125" style="0" bestFit="1" customWidth="1"/>
    <col min="9" max="9" width="8.7109375" style="0" customWidth="1"/>
    <col min="10" max="10" width="9.00390625" style="0" customWidth="1"/>
    <col min="11" max="11" width="6.140625" style="0" bestFit="1" customWidth="1"/>
    <col min="12" max="12" width="6.28125" style="0" bestFit="1" customWidth="1"/>
    <col min="13" max="14" width="5.8515625" style="0" bestFit="1" customWidth="1"/>
    <col min="15" max="15" width="4.28125" style="0" bestFit="1" customWidth="1"/>
    <col min="16" max="16" width="1.7109375" style="0" customWidth="1"/>
    <col min="17" max="17" width="70.28125" style="0" customWidth="1"/>
    <col min="18" max="18" width="12.00390625" style="4" customWidth="1"/>
    <col min="19" max="19" width="13.421875" style="184" customWidth="1"/>
  </cols>
  <sheetData>
    <row r="1" spans="1:19" ht="18" customHeight="1">
      <c r="A1" s="48" t="str">
        <f>+'Tab B Cost &amp; Schedule Estimate'!B1</f>
        <v>Cost Center:</v>
      </c>
      <c r="B1" s="425">
        <f>+'Tab A Description'!B3</f>
        <v>9418</v>
      </c>
      <c r="D1"/>
      <c r="E1" s="6"/>
      <c r="F1" s="6"/>
      <c r="H1" s="7"/>
      <c r="R1"/>
      <c r="S1"/>
    </row>
    <row r="2" spans="1:19" ht="18" customHeight="1">
      <c r="A2" s="48" t="str">
        <f>+'Tab B Cost &amp; Schedule Estimate'!B2</f>
        <v>Job Number:</v>
      </c>
      <c r="B2" s="425">
        <f>+'Tab A Description'!B4</f>
        <v>2425</v>
      </c>
      <c r="D2"/>
      <c r="E2" s="6"/>
      <c r="F2" s="6"/>
      <c r="H2" s="7"/>
      <c r="R2"/>
      <c r="S2"/>
    </row>
    <row r="3" spans="1:19" ht="18" customHeight="1">
      <c r="A3" s="48" t="str">
        <f>+'Tab B Cost &amp; Schedule Estimate'!B3</f>
        <v>Job Title: </v>
      </c>
      <c r="B3" s="425" t="str">
        <f>+'Tab A Description'!B5</f>
        <v>NSTX Beamline 2 Relocation</v>
      </c>
      <c r="D3"/>
      <c r="E3" s="6"/>
      <c r="F3" s="6"/>
      <c r="H3" s="7"/>
      <c r="R3"/>
      <c r="S3"/>
    </row>
    <row r="4" spans="1:19" ht="18" customHeight="1">
      <c r="A4" s="48" t="str">
        <f>+'Tab B Cost &amp; Schedule Estimate'!B4</f>
        <v>Job Manager: </v>
      </c>
      <c r="B4" s="425" t="str">
        <f>+'Tab A Description'!B6</f>
        <v>Martin Denault</v>
      </c>
      <c r="D4"/>
      <c r="E4" s="6"/>
      <c r="F4" s="6"/>
      <c r="H4" s="7"/>
      <c r="R4"/>
      <c r="S4"/>
    </row>
    <row r="5" spans="3:19" ht="12.75">
      <c r="C5"/>
      <c r="D5"/>
      <c r="E5"/>
      <c r="F5"/>
      <c r="R5"/>
      <c r="S5"/>
    </row>
    <row r="6" spans="1:8" ht="20.25">
      <c r="A6" s="6"/>
      <c r="B6" s="6"/>
      <c r="C6" s="192"/>
      <c r="D6" s="193"/>
      <c r="E6"/>
      <c r="F6"/>
      <c r="H6" s="184"/>
    </row>
    <row r="7" spans="1:8" ht="12.75">
      <c r="A7" s="8"/>
      <c r="B7" s="8"/>
      <c r="C7" s="194"/>
      <c r="D7" s="194"/>
      <c r="E7" s="8"/>
      <c r="F7" s="8"/>
      <c r="G7" s="8"/>
      <c r="H7" s="185"/>
    </row>
    <row r="8" spans="1:8" ht="18.75" thickBot="1">
      <c r="A8" s="186" t="s">
        <v>22</v>
      </c>
      <c r="B8" s="195"/>
      <c r="C8" s="196"/>
      <c r="D8" s="196"/>
      <c r="E8" s="197" t="s">
        <v>23</v>
      </c>
      <c r="F8" s="198"/>
      <c r="G8" s="198"/>
      <c r="H8" s="199"/>
    </row>
    <row r="9" spans="1:8" ht="12.75">
      <c r="A9" s="200"/>
      <c r="C9" s="192"/>
      <c r="D9" s="192"/>
      <c r="E9"/>
      <c r="F9"/>
      <c r="H9" s="184"/>
    </row>
    <row r="10" spans="1:8" ht="12.75">
      <c r="A10" s="200" t="s">
        <v>67</v>
      </c>
      <c r="B10" s="38"/>
      <c r="C10" s="193"/>
      <c r="D10" s="193"/>
      <c r="E10" s="38"/>
      <c r="F10" s="38"/>
      <c r="G10" s="38"/>
      <c r="H10" s="201"/>
    </row>
    <row r="11" spans="1:8" ht="12.75">
      <c r="A11" s="438" t="s">
        <v>125</v>
      </c>
      <c r="B11" s="439"/>
      <c r="C11" s="203"/>
      <c r="D11" s="203"/>
      <c r="E11" s="41" t="s">
        <v>128</v>
      </c>
      <c r="F11" s="41"/>
      <c r="G11" s="39"/>
      <c r="H11" s="204"/>
    </row>
    <row r="12" spans="1:8" ht="12.75">
      <c r="A12" s="200" t="s">
        <v>126</v>
      </c>
      <c r="B12" s="38"/>
      <c r="C12" s="193"/>
      <c r="D12" s="193"/>
      <c r="E12" s="41" t="s">
        <v>128</v>
      </c>
      <c r="F12" s="38"/>
      <c r="G12" s="38"/>
      <c r="H12" s="201"/>
    </row>
    <row r="13" spans="1:8" ht="12.75">
      <c r="A13" s="205" t="s">
        <v>127</v>
      </c>
      <c r="B13" s="205"/>
      <c r="C13" s="206"/>
      <c r="D13" s="207"/>
      <c r="E13" s="208" t="s">
        <v>129</v>
      </c>
      <c r="F13" s="187"/>
      <c r="G13" s="209"/>
      <c r="H13" s="210"/>
    </row>
    <row r="14" spans="1:8" ht="12.75">
      <c r="A14" s="205"/>
      <c r="B14" s="205"/>
      <c r="C14" s="206"/>
      <c r="D14" s="207"/>
      <c r="E14" s="208"/>
      <c r="F14" s="187"/>
      <c r="G14" s="209"/>
      <c r="H14" s="210"/>
    </row>
    <row r="15" spans="1:8" ht="12.75">
      <c r="A15" s="211"/>
      <c r="B15" s="212"/>
      <c r="C15" s="206"/>
      <c r="D15" s="207"/>
      <c r="E15" s="202"/>
      <c r="F15" s="187"/>
      <c r="G15" s="213"/>
      <c r="H15" s="210"/>
    </row>
    <row r="16" spans="1:8" ht="12.75">
      <c r="A16" s="211"/>
      <c r="B16" s="212"/>
      <c r="C16" s="206"/>
      <c r="D16" s="207"/>
      <c r="E16" s="214"/>
      <c r="F16" s="187"/>
      <c r="G16" s="209"/>
      <c r="H16" s="210"/>
    </row>
    <row r="17" spans="1:8" ht="12.75">
      <c r="A17" s="211"/>
      <c r="B17" s="212"/>
      <c r="C17" s="206"/>
      <c r="D17" s="207"/>
      <c r="E17" s="208"/>
      <c r="F17" s="187"/>
      <c r="G17" s="209"/>
      <c r="H17" s="210"/>
    </row>
    <row r="18" spans="1:8" ht="12.75">
      <c r="A18" s="211"/>
      <c r="B18" s="212"/>
      <c r="C18" s="206"/>
      <c r="D18" s="207"/>
      <c r="E18" s="208"/>
      <c r="F18" s="187"/>
      <c r="G18" s="209"/>
      <c r="H18" s="210"/>
    </row>
    <row r="19" spans="1:8" ht="12.75">
      <c r="A19" s="211"/>
      <c r="B19" s="212"/>
      <c r="C19" s="206"/>
      <c r="D19" s="207"/>
      <c r="E19" s="208"/>
      <c r="F19" s="187"/>
      <c r="G19" s="209"/>
      <c r="H19" s="210"/>
    </row>
    <row r="20" spans="1:8" ht="12.75">
      <c r="A20" s="215"/>
      <c r="B20" s="212"/>
      <c r="C20" s="206"/>
      <c r="D20" s="207"/>
      <c r="E20" s="202"/>
      <c r="F20" s="187"/>
      <c r="G20" s="213"/>
      <c r="H20" s="210"/>
    </row>
    <row r="21" spans="1:8" ht="12.75">
      <c r="A21" s="211"/>
      <c r="B21" s="212"/>
      <c r="C21" s="206"/>
      <c r="D21" s="207"/>
      <c r="E21" s="208"/>
      <c r="F21" s="187"/>
      <c r="G21" s="209"/>
      <c r="H21" s="210"/>
    </row>
    <row r="22" spans="1:8" ht="12.75">
      <c r="A22" s="216"/>
      <c r="B22" s="212"/>
      <c r="C22" s="206"/>
      <c r="D22" s="217"/>
      <c r="E22" s="218"/>
      <c r="F22" s="187"/>
      <c r="G22" s="209"/>
      <c r="H22" s="210"/>
    </row>
    <row r="23" spans="1:8" ht="12.75">
      <c r="A23" s="222"/>
      <c r="B23" s="223"/>
      <c r="C23" s="220"/>
      <c r="D23" s="220"/>
      <c r="E23" s="205"/>
      <c r="F23" s="205"/>
      <c r="G23" s="205"/>
      <c r="H23" s="188"/>
    </row>
    <row r="24" spans="1:8" ht="12.75">
      <c r="A24" s="219"/>
      <c r="B24" s="212"/>
      <c r="C24" s="220"/>
      <c r="D24" s="220"/>
      <c r="E24" s="205"/>
      <c r="F24" s="205"/>
      <c r="G24" s="205"/>
      <c r="H24" s="188"/>
    </row>
    <row r="25" spans="1:8" ht="13.5" thickBot="1">
      <c r="A25" s="219"/>
      <c r="B25" s="212"/>
      <c r="C25" s="220"/>
      <c r="D25" s="220"/>
      <c r="E25" s="205"/>
      <c r="F25" s="39"/>
      <c r="G25" s="39"/>
      <c r="H25" s="224"/>
    </row>
    <row r="26" spans="1:8" ht="12.75">
      <c r="A26" s="219"/>
      <c r="B26" s="212"/>
      <c r="C26" s="220"/>
      <c r="D26" s="225" t="s">
        <v>98</v>
      </c>
      <c r="E26" s="189"/>
      <c r="F26" s="205"/>
      <c r="G26" s="226"/>
      <c r="H26" s="227"/>
    </row>
    <row r="27" spans="1:8" ht="12.75">
      <c r="A27" s="219"/>
      <c r="B27" s="212"/>
      <c r="C27" s="220"/>
      <c r="D27" s="228" t="s">
        <v>99</v>
      </c>
      <c r="E27" s="190"/>
      <c r="F27" s="221"/>
      <c r="G27" s="229"/>
      <c r="H27" s="230"/>
    </row>
    <row r="28" spans="1:8" ht="12.75">
      <c r="A28" s="219"/>
      <c r="B28" s="212"/>
      <c r="C28" s="220"/>
      <c r="D28" s="228" t="s">
        <v>100</v>
      </c>
      <c r="E28" s="190"/>
      <c r="F28" s="221"/>
      <c r="G28" s="229"/>
      <c r="H28" s="230"/>
    </row>
    <row r="29" spans="1:8" ht="12.75">
      <c r="A29" s="219"/>
      <c r="B29" s="212"/>
      <c r="C29" s="220"/>
      <c r="D29" s="228" t="s">
        <v>101</v>
      </c>
      <c r="E29" s="190"/>
      <c r="F29" s="221"/>
      <c r="G29" s="229"/>
      <c r="H29" s="230"/>
    </row>
    <row r="30" spans="1:8" ht="12.75">
      <c r="A30" s="219"/>
      <c r="B30" s="212"/>
      <c r="C30" s="220"/>
      <c r="D30" s="228" t="s">
        <v>102</v>
      </c>
      <c r="E30" s="190"/>
      <c r="F30" s="221"/>
      <c r="G30" s="229"/>
      <c r="H30" s="230"/>
    </row>
    <row r="31" spans="1:8" ht="12.75">
      <c r="A31" s="219"/>
      <c r="B31" s="212"/>
      <c r="C31" s="220"/>
      <c r="D31" s="228" t="s">
        <v>103</v>
      </c>
      <c r="E31" s="190"/>
      <c r="F31" s="221"/>
      <c r="G31" s="229"/>
      <c r="H31" s="230"/>
    </row>
    <row r="32" spans="1:8" ht="12.75">
      <c r="A32" s="219"/>
      <c r="B32" s="212"/>
      <c r="C32" s="220"/>
      <c r="D32" s="228" t="s">
        <v>104</v>
      </c>
      <c r="E32" s="190"/>
      <c r="F32" s="221"/>
      <c r="G32" s="229"/>
      <c r="H32" s="230"/>
    </row>
    <row r="33" spans="1:8" ht="12.75">
      <c r="A33" s="219"/>
      <c r="B33" s="212"/>
      <c r="C33" s="220"/>
      <c r="D33" s="228" t="s">
        <v>105</v>
      </c>
      <c r="E33" s="190"/>
      <c r="F33" s="221"/>
      <c r="G33" s="229"/>
      <c r="H33" s="230"/>
    </row>
    <row r="34" spans="1:8" ht="12.75">
      <c r="A34" s="219"/>
      <c r="B34" s="212"/>
      <c r="C34" s="220"/>
      <c r="D34" s="228" t="s">
        <v>107</v>
      </c>
      <c r="E34" s="190"/>
      <c r="F34" s="221"/>
      <c r="G34" s="229"/>
      <c r="H34" s="230"/>
    </row>
    <row r="35" spans="1:8" ht="13.5" thickBot="1">
      <c r="A35" s="219"/>
      <c r="B35" s="212"/>
      <c r="C35" s="220"/>
      <c r="D35" s="231" t="s">
        <v>106</v>
      </c>
      <c r="E35" s="191"/>
      <c r="F35" s="221"/>
      <c r="G35" s="229"/>
      <c r="H35" s="230"/>
    </row>
    <row r="36" spans="1:8" ht="12.75">
      <c r="A36" s="219"/>
      <c r="B36" s="212"/>
      <c r="C36" s="220"/>
      <c r="D36" s="220"/>
      <c r="E36" s="205"/>
      <c r="F36" s="205"/>
      <c r="G36" s="226"/>
      <c r="H36" s="227"/>
    </row>
    <row r="37" spans="1:8" ht="12.75">
      <c r="A37" s="219"/>
      <c r="B37" s="212"/>
      <c r="C37" s="220"/>
      <c r="D37" s="220"/>
      <c r="E37" s="221" t="s">
        <v>79</v>
      </c>
      <c r="F37" s="205"/>
      <c r="G37" s="232"/>
      <c r="H37" s="233"/>
    </row>
  </sheetData>
  <sheetProtection/>
  <mergeCells count="1">
    <mergeCell ref="A11:B11"/>
  </mergeCells>
  <printOptions gridLines="1"/>
  <pageMargins left="0.75" right="0.75" top="1" bottom="1" header="0.5" footer="0.5"/>
  <pageSetup fitToHeight="1" fitToWidth="1" horizontalDpi="600" verticalDpi="600" orientation="landscape" scale="67" r:id="rId1"/>
  <headerFooter alignWithMargins="0">
    <oddFooter>&amp;L&amp;f &amp;d&amp;C&amp;A&amp;R&amp;d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oguzman</cp:lastModifiedBy>
  <cp:lastPrinted>2010-07-06T13:55:16Z</cp:lastPrinted>
  <dcterms:created xsi:type="dcterms:W3CDTF">2001-10-24T18:11:20Z</dcterms:created>
  <dcterms:modified xsi:type="dcterms:W3CDTF">2010-10-20T12:09:31Z</dcterms:modified>
  <cp:category/>
  <cp:version/>
  <cp:contentType/>
  <cp:contentStatus/>
</cp:coreProperties>
</file>