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Breakdown of work" sheetId="5" r:id="rId5"/>
  </sheets>
  <definedNames>
    <definedName name="_xlnm.Print_Area" localSheetId="0">'Tab A Description'!$A$1:$B$30</definedName>
    <definedName name="_xlnm.Print_Area" localSheetId="1">'Tab B Cost &amp; Schedule Estimate'!$A$1:$CR$145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<sst xmlns="http://schemas.openxmlformats.org/spreadsheetml/2006/main" count="417" uniqueCount="219">
  <si>
    <t>M. Denault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</si>
  <si>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</si>
  <si>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</si>
  <si>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</si>
  <si>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</si>
  <si>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</si>
  <si>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</si>
  <si>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</si>
  <si>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</si>
  <si>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</si>
  <si>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</si>
  <si>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</si>
  <si>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</si>
  <si>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</si>
  <si>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</si>
  <si>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</si>
  <si>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</si>
  <si>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</si>
  <si>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</si>
  <si>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</si>
  <si>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</si>
  <si>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</si>
  <si>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</si>
  <si>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</si>
  <si>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</si>
  <si>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</si>
  <si>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</si>
  <si>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</si>
  <si>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</si>
  <si>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</si>
  <si>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</si>
  <si>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</si>
  <si>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</si>
  <si>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</si>
  <si>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</si>
  <si>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</si>
  <si>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</si>
  <si>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</si>
  <si>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</si>
  <si>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</si>
  <si>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</si>
  <si>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</si>
  <si>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</si>
  <si>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</si>
  <si>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</si>
  <si>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</si>
  <si>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</si>
  <si>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</si>
  <si>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</si>
  <si>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</si>
  <si>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</si>
  <si>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</si>
  <si>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</si>
  <si>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</si>
  <si>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</si>
  <si>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</si>
  <si>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</si>
  <si>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</si>
  <si>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</si>
  <si>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</si>
  <si>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</si>
  <si>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</si>
  <si>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</si>
  <si>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</si>
  <si>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</si>
  <si>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</si>
  <si>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</si>
  <si>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</si>
  <si>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</si>
  <si>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</si>
  <si>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</si>
  <si>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</si>
  <si>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</si>
  <si>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</si>
  <si>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</si>
  <si>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</si>
  <si>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</si>
  <si>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</si>
  <si>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</si>
  <si>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</si>
  <si>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</si>
  <si>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</si>
  <si>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</si>
  <si>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</si>
  <si>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</si>
  <si>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</si>
  <si>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</si>
  <si>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</si>
  <si>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</si>
  <si>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</si>
  <si>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</si>
  <si>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</si>
  <si>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</si>
  <si>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</si>
  <si>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</si>
  <si>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</si>
  <si>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</si>
  <si>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</si>
  <si>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</si>
  <si>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</si>
  <si>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</si>
  <si>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</si>
  <si>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</si>
  <si>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</si>
  <si>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</si>
  <si>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</si>
  <si>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</si>
  <si>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</si>
  <si>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</si>
  <si>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</si>
  <si>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</si>
  <si>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</si>
  <si>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</si>
  <si>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</si>
  <si>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</si>
  <si>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</si>
  <si>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</si>
  <si>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</si>
  <si>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</si>
  <si>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</si>
  <si>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</si>
  <si>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</si>
  <si>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</si>
  <si>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</si>
  <si>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</si>
  <si>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</si>
  <si>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</si>
  <si>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</si>
  <si>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</si>
  <si>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</si>
  <si>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</si>
  <si>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</si>
  <si>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</si>
  <si>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</si>
  <si>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</si>
  <si>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</si>
  <si>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Pipe</t>
  </si>
  <si>
    <t>Parts</t>
  </si>
  <si>
    <t>MISC</t>
  </si>
  <si>
    <t>Vendor Pricing</t>
  </si>
  <si>
    <t>Experience</t>
  </si>
  <si>
    <t>X</t>
  </si>
  <si>
    <t>Conceptual Design</t>
  </si>
  <si>
    <t>PREPARE WORK PLANNING FORM</t>
  </si>
  <si>
    <t>Prep System Description</t>
  </si>
  <si>
    <t>Prep System Requirements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</si>
  <si>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</si>
  <si>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</si>
  <si>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</si>
  <si>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</si>
  <si>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</si>
  <si>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</si>
  <si>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</si>
  <si>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</si>
  <si>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Design Drawings</t>
  </si>
  <si>
    <t>PDR Prep</t>
  </si>
  <si>
    <t>CONDUCT PDR</t>
  </si>
  <si>
    <t>Final Design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</si>
  <si>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</si>
  <si>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</si>
  <si>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</si>
  <si>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</si>
  <si>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</si>
  <si>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</si>
  <si>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</si>
  <si>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</si>
  <si>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Procurement lead time (1)</t>
  </si>
  <si>
    <t>AWARD</t>
  </si>
  <si>
    <t>Fabricate or delivery</t>
  </si>
  <si>
    <t>Fab/Assembly</t>
  </si>
  <si>
    <t>Fab/Assy Procedure</t>
  </si>
  <si>
    <t>Shop Fabrication</t>
  </si>
  <si>
    <t>Assembly</t>
  </si>
  <si>
    <t>Installation</t>
  </si>
  <si>
    <t>Installation Procedure</t>
  </si>
  <si>
    <t>Machine Installation</t>
  </si>
  <si>
    <t>PTP Testing</t>
  </si>
  <si>
    <t>Denault</t>
  </si>
  <si>
    <t>Engineering Support</t>
  </si>
  <si>
    <t>Analysis</t>
  </si>
  <si>
    <t>Helium Transfer Lines</t>
  </si>
  <si>
    <t>Nitrogen Transfer Lines</t>
  </si>
  <si>
    <t>SF6 Transfer Lines</t>
  </si>
  <si>
    <t>HVE Water Lines</t>
  </si>
  <si>
    <t>Ion Dump Water Lines</t>
  </si>
  <si>
    <t>Ion Source Water Lines</t>
  </si>
  <si>
    <t>Vacuum Lines</t>
  </si>
  <si>
    <t>Stack 8 Vacuum Lines</t>
  </si>
  <si>
    <t>Gas System</t>
  </si>
  <si>
    <t>Legs</t>
  </si>
  <si>
    <t>Cryo parts</t>
  </si>
  <si>
    <t>Pipe and misc.</t>
  </si>
  <si>
    <t xml:space="preserve">Engineering </t>
  </si>
  <si>
    <t>Drafting Support</t>
  </si>
  <si>
    <t>NSTX BL2 Services</t>
  </si>
  <si>
    <t>Provide services to the new neutral beam beam line and ancillary equipment in NSTX test cell. This includes cooling water, cryo systems, gas supplies, and vacuum lines.</t>
  </si>
  <si>
    <t>Lehman Review</t>
  </si>
  <si>
    <t>Welding</t>
  </si>
  <si>
    <t>Machining</t>
  </si>
  <si>
    <t>Insulation</t>
  </si>
  <si>
    <t>Leak Checking</t>
  </si>
  <si>
    <t>Scaffold</t>
  </si>
  <si>
    <t>High Lift Operator</t>
  </si>
  <si>
    <t>Wall Hanger - Platform</t>
  </si>
  <si>
    <t>Penetrations</t>
  </si>
  <si>
    <t>Misc</t>
  </si>
  <si>
    <t>Bringing Pumps Online</t>
  </si>
  <si>
    <t>Helper</t>
  </si>
  <si>
    <t>Pump Install</t>
  </si>
  <si>
    <t>Parts (Mark)</t>
  </si>
  <si>
    <t>Duct Work</t>
  </si>
  <si>
    <t>Trunks</t>
  </si>
  <si>
    <t>Remove</t>
  </si>
  <si>
    <t>Install</t>
  </si>
  <si>
    <t>Construction</t>
  </si>
  <si>
    <t>Move</t>
  </si>
  <si>
    <t>Weld (Attach)</t>
  </si>
  <si>
    <t>800 Hours</t>
  </si>
  <si>
    <t>Heat Load may be too high,  remake He lines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</si>
</sst>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3" fillId="0" borderId="0" xfId="0" applyFont="1" applyFill="1" applyAlignment="1">
      <alignment textRotation="91"/>
    </xf>
    <xf numFmtId="0" fontId="23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9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0" fillId="2" borderId="10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6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6" fillId="2" borderId="8" xfId="0" applyFont="1" applyFill="1" applyBorder="1" applyAlignment="1">
      <alignment/>
    </xf>
    <xf numFmtId="0" fontId="37" fillId="2" borderId="2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38" fillId="2" borderId="4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2" fillId="2" borderId="9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2" fillId="2" borderId="1" xfId="0" applyFont="1" applyFill="1" applyBorder="1" applyAlignment="1">
      <alignment horizontal="centerContinuous"/>
    </xf>
    <xf numFmtId="0" fontId="62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8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0" fillId="4" borderId="8" xfId="0" applyFont="1" applyFill="1" applyBorder="1" applyAlignment="1" applyProtection="1">
      <alignment horizontal="centerContinuous"/>
      <protection locked="0"/>
    </xf>
    <xf numFmtId="0" fontId="48" fillId="4" borderId="8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3" fillId="4" borderId="0" xfId="0" applyFont="1" applyFill="1" applyBorder="1" applyAlignment="1" applyProtection="1">
      <alignment horizontal="centerContinuous"/>
      <protection locked="0"/>
    </xf>
    <xf numFmtId="0" fontId="63" fillId="4" borderId="4" xfId="0" applyFont="1" applyFill="1" applyBorder="1" applyAlignment="1" applyProtection="1">
      <alignment horizontal="centerContinuous"/>
      <protection locked="0"/>
    </xf>
    <xf numFmtId="0" fontId="63" fillId="4" borderId="11" xfId="0" applyFont="1" applyFill="1" applyBorder="1" applyAlignment="1" applyProtection="1">
      <alignment horizontal="centerContinuous"/>
      <protection locked="0"/>
    </xf>
    <xf numFmtId="0" fontId="64" fillId="4" borderId="13" xfId="0" applyFont="1" applyFill="1" applyBorder="1" applyAlignment="1" applyProtection="1">
      <alignment horizontal="centerContinuous" wrapText="1"/>
      <protection locked="0"/>
    </xf>
    <xf numFmtId="0" fontId="64" fillId="4" borderId="11" xfId="0" applyFont="1" applyFill="1" applyBorder="1" applyAlignment="1" applyProtection="1">
      <alignment horizontal="centerContinuous" wrapText="1"/>
      <protection locked="0"/>
    </xf>
    <xf numFmtId="0" fontId="64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9" xfId="0" applyFont="1" applyFill="1" applyBorder="1" applyAlignment="1" applyProtection="1">
      <alignment horizontal="centerContinuous" wrapText="1"/>
      <protection locked="0"/>
    </xf>
    <xf numFmtId="0" fontId="42" fillId="4" borderId="9" xfId="0" applyFont="1" applyFill="1" applyBorder="1" applyAlignment="1" applyProtection="1">
      <alignment horizontal="center" wrapText="1"/>
      <protection locked="0"/>
    </xf>
    <xf numFmtId="0" fontId="50" fillId="4" borderId="14" xfId="0" applyFont="1" applyFill="1" applyBorder="1" applyAlignment="1" applyProtection="1">
      <alignment horizontal="centerContinuous" wrapText="1"/>
      <protection locked="0"/>
    </xf>
    <xf numFmtId="0" fontId="50" fillId="4" borderId="7" xfId="0" applyFont="1" applyFill="1" applyBorder="1" applyAlignment="1" applyProtection="1">
      <alignment horizontal="centerContinuous" wrapText="1"/>
      <protection locked="0"/>
    </xf>
    <xf numFmtId="0" fontId="42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3" fillId="2" borderId="0" xfId="0" applyFont="1" applyFill="1" applyAlignment="1" applyProtection="1">
      <alignment/>
      <protection locked="0"/>
    </xf>
    <xf numFmtId="0" fontId="49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1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5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1" fillId="6" borderId="12" xfId="0" applyNumberFormat="1" applyFont="1" applyFill="1" applyBorder="1" applyAlignment="1" applyProtection="1">
      <alignment/>
      <protection locked="0"/>
    </xf>
    <xf numFmtId="166" fontId="52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4" fillId="0" borderId="1" xfId="0" applyFont="1" applyBorder="1" applyAlignment="1" applyProtection="1" quotePrefix="1">
      <alignment/>
      <protection locked="0"/>
    </xf>
    <xf numFmtId="0" fontId="36" fillId="0" borderId="8" xfId="0" applyFont="1" applyFill="1" applyBorder="1" applyAlignment="1" applyProtection="1">
      <alignment/>
      <protection locked="0"/>
    </xf>
    <xf numFmtId="0" fontId="36" fillId="0" borderId="8" xfId="0" applyFont="1" applyBorder="1" applyAlignment="1" applyProtection="1">
      <alignment/>
      <protection locked="0"/>
    </xf>
    <xf numFmtId="0" fontId="45" fillId="0" borderId="8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9" xfId="0" applyFont="1" applyBorder="1" applyAlignment="1" applyProtection="1">
      <alignment/>
      <protection locked="0"/>
    </xf>
    <xf numFmtId="0" fontId="44" fillId="0" borderId="9" xfId="0" applyFont="1" applyBorder="1" applyAlignment="1" applyProtection="1">
      <alignment/>
      <protection locked="0"/>
    </xf>
    <xf numFmtId="0" fontId="54" fillId="0" borderId="9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5" fillId="4" borderId="16" xfId="0" applyNumberFormat="1" applyFont="1" applyFill="1" applyBorder="1" applyAlignment="1" applyProtection="1">
      <alignment horizontal="centerContinuous"/>
      <protection locked="0"/>
    </xf>
    <xf numFmtId="166" fontId="65" fillId="4" borderId="11" xfId="0" applyNumberFormat="1" applyFont="1" applyFill="1" applyBorder="1" applyAlignment="1" applyProtection="1">
      <alignment horizontal="centerContinuous"/>
      <protection locked="0"/>
    </xf>
    <xf numFmtId="0" fontId="65" fillId="4" borderId="11" xfId="0" applyFont="1" applyFill="1" applyBorder="1" applyAlignment="1" applyProtection="1">
      <alignment horizontal="centerContinuous"/>
      <protection locked="0"/>
    </xf>
    <xf numFmtId="0" fontId="65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9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9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9" xfId="0" applyFont="1" applyFill="1" applyBorder="1" applyAlignment="1" applyProtection="1">
      <alignment horizontal="center" textRotation="90" wrapText="1"/>
      <protection locked="0"/>
    </xf>
    <xf numFmtId="166" fontId="57" fillId="4" borderId="17" xfId="0" applyNumberFormat="1" applyFont="1" applyFill="1" applyBorder="1" applyAlignment="1" applyProtection="1">
      <alignment textRotation="90" wrapText="1"/>
      <protection locked="0"/>
    </xf>
    <xf numFmtId="166" fontId="57" fillId="4" borderId="18" xfId="0" applyNumberFormat="1" applyFont="1" applyFill="1" applyBorder="1" applyAlignment="1" applyProtection="1">
      <alignment textRotation="90" wrapText="1"/>
      <protection locked="0"/>
    </xf>
    <xf numFmtId="166" fontId="57" fillId="4" borderId="19" xfId="0" applyNumberFormat="1" applyFont="1" applyFill="1" applyBorder="1" applyAlignment="1" applyProtection="1">
      <alignment textRotation="90" wrapText="1"/>
      <protection locked="0"/>
    </xf>
    <xf numFmtId="0" fontId="58" fillId="4" borderId="17" xfId="0" applyFont="1" applyFill="1" applyBorder="1" applyAlignment="1" applyProtection="1">
      <alignment textRotation="90" wrapText="1"/>
      <protection locked="0"/>
    </xf>
    <xf numFmtId="0" fontId="58" fillId="4" borderId="18" xfId="0" applyFont="1" applyFill="1" applyBorder="1" applyAlignment="1" applyProtection="1">
      <alignment textRotation="90" wrapText="1"/>
      <protection locked="0"/>
    </xf>
    <xf numFmtId="0" fontId="58" fillId="4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6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1" fillId="4" borderId="0" xfId="0" applyNumberFormat="1" applyFont="1" applyFill="1" applyAlignment="1" applyProtection="1">
      <alignment/>
      <protection locked="0"/>
    </xf>
    <xf numFmtId="184" fontId="30" fillId="4" borderId="0" xfId="15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/>
      <protection locked="0"/>
    </xf>
    <xf numFmtId="166" fontId="59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8" xfId="0" applyFill="1" applyBorder="1" applyAlignment="1" applyProtection="1">
      <alignment horizontal="centerContinuous"/>
      <protection locked="0"/>
    </xf>
    <xf numFmtId="166" fontId="0" fillId="4" borderId="8" xfId="0" applyNumberFormat="1" applyFill="1" applyBorder="1" applyAlignment="1" applyProtection="1">
      <alignment horizontal="centerContinuous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1" fontId="0" fillId="4" borderId="9" xfId="0" applyNumberFormat="1" applyFill="1" applyBorder="1" applyAlignment="1" applyProtection="1">
      <alignment/>
      <protection locked="0"/>
    </xf>
    <xf numFmtId="166" fontId="0" fillId="4" borderId="9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9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37" fillId="5" borderId="0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68" fillId="7" borderId="0" xfId="15" applyFont="1" applyFill="1" applyAlignment="1" applyProtection="1">
      <alignment/>
      <protection locked="0"/>
    </xf>
    <xf numFmtId="0" fontId="68" fillId="7" borderId="0" xfId="0" applyFont="1" applyFill="1" applyAlignment="1" applyProtection="1">
      <alignment/>
      <protection locked="0"/>
    </xf>
    <xf numFmtId="167" fontId="59" fillId="0" borderId="0" xfId="0" applyNumberFormat="1" applyFont="1" applyFill="1" applyAlignment="1">
      <alignment horizontal="center"/>
    </xf>
    <xf numFmtId="0" fontId="58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8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8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9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0" fillId="0" borderId="16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71" fillId="0" borderId="11" xfId="0" applyFont="1" applyBorder="1" applyAlignment="1">
      <alignment horizontal="centerContinuous"/>
    </xf>
    <xf numFmtId="0" fontId="71" fillId="0" borderId="12" xfId="0" applyFont="1" applyBorder="1" applyAlignment="1">
      <alignment horizontal="centerContinuous"/>
    </xf>
    <xf numFmtId="0" fontId="70" fillId="2" borderId="16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70" fillId="2" borderId="12" xfId="0" applyFont="1" applyFill="1" applyBorder="1" applyAlignment="1">
      <alignment horizontal="centerContinuous"/>
    </xf>
    <xf numFmtId="0" fontId="71" fillId="2" borderId="11" xfId="0" applyFont="1" applyFill="1" applyBorder="1" applyAlignment="1">
      <alignment horizontal="centerContinuous"/>
    </xf>
    <xf numFmtId="0" fontId="71" fillId="2" borderId="12" xfId="0" applyFont="1" applyFill="1" applyBorder="1" applyAlignment="1">
      <alignment horizontal="centerContinuous"/>
    </xf>
    <xf numFmtId="0" fontId="69" fillId="9" borderId="22" xfId="0" applyFont="1" applyFill="1" applyBorder="1" applyAlignment="1" applyProtection="1">
      <alignment textRotation="90" wrapText="1"/>
      <protection locked="0"/>
    </xf>
    <xf numFmtId="0" fontId="66" fillId="9" borderId="15" xfId="0" applyFont="1" applyFill="1" applyBorder="1" applyAlignment="1" applyProtection="1">
      <alignment/>
      <protection locked="0"/>
    </xf>
    <xf numFmtId="0" fontId="69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9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7" fillId="2" borderId="0" xfId="0" applyFont="1" applyFill="1" applyAlignment="1" applyProtection="1">
      <alignment/>
      <protection locked="0"/>
    </xf>
    <xf numFmtId="0" fontId="65" fillId="4" borderId="8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9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9" xfId="0" applyBorder="1" applyAlignment="1">
      <alignment/>
    </xf>
    <xf numFmtId="42" fontId="0" fillId="0" borderId="9" xfId="18" applyBorder="1" applyAlignment="1">
      <alignment horizontal="right"/>
    </xf>
    <xf numFmtId="0" fontId="1" fillId="0" borderId="9" xfId="0" applyFont="1" applyBorder="1" applyAlignment="1">
      <alignment horizontal="centerContinuous" wrapText="1"/>
    </xf>
    <xf numFmtId="0" fontId="0" fillId="0" borderId="9" xfId="0" applyFont="1" applyBorder="1" applyAlignment="1">
      <alignment/>
    </xf>
    <xf numFmtId="42" fontId="0" fillId="0" borderId="9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3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4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5" fillId="0" borderId="0" xfId="18" applyFont="1" applyFill="1" applyBorder="1" applyAlignment="1">
      <alignment horizontal="right" vertical="top"/>
    </xf>
    <xf numFmtId="0" fontId="74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4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5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184" fontId="39" fillId="0" borderId="0" xfId="15" applyNumberFormat="1" applyFont="1" applyAlignment="1">
      <alignment/>
    </xf>
    <xf numFmtId="166" fontId="6" fillId="0" borderId="0" xfId="0" applyNumberFormat="1" applyFont="1" applyAlignment="1">
      <alignment/>
    </xf>
    <xf numFmtId="184" fontId="6" fillId="0" borderId="0" xfId="15" applyNumberFormat="1" applyFont="1" applyAlignment="1">
      <alignment/>
    </xf>
    <xf numFmtId="0" fontId="26" fillId="0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4" fontId="6" fillId="5" borderId="0" xfId="0" applyNumberFormat="1" applyFont="1" applyFill="1" applyAlignment="1">
      <alignment horizontal="left"/>
    </xf>
    <xf numFmtId="194" fontId="6" fillId="5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76" fillId="0" borderId="0" xfId="0" applyFont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166" fontId="78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84" fontId="26" fillId="0" borderId="0" xfId="0" applyNumberFormat="1" applyFont="1" applyAlignment="1">
      <alignment/>
    </xf>
    <xf numFmtId="194" fontId="0" fillId="2" borderId="0" xfId="0" applyNumberFormat="1" applyFont="1" applyFill="1" applyAlignment="1">
      <alignment/>
    </xf>
    <xf numFmtId="0" fontId="0" fillId="11" borderId="4" xfId="0" applyFont="1" applyFill="1" applyBorder="1" applyAlignment="1">
      <alignment vertical="top" wrapText="1"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6" fillId="11" borderId="0" xfId="0" applyFont="1" applyFill="1" applyAlignment="1">
      <alignment/>
    </xf>
    <xf numFmtId="0" fontId="2" fillId="11" borderId="9" xfId="0" applyFont="1" applyFill="1" applyBorder="1" applyAlignment="1">
      <alignment horizontal="center" wrapText="1"/>
    </xf>
    <xf numFmtId="0" fontId="26" fillId="11" borderId="0" xfId="0" applyFont="1" applyFill="1" applyAlignment="1">
      <alignment/>
    </xf>
    <xf numFmtId="0" fontId="7" fillId="11" borderId="0" xfId="0" applyFont="1" applyFill="1" applyAlignment="1">
      <alignment horizontal="center"/>
    </xf>
    <xf numFmtId="0" fontId="23" fillId="11" borderId="8" xfId="0" applyFont="1" applyFill="1" applyBorder="1" applyAlignment="1">
      <alignment horizontal="centerContinuous"/>
    </xf>
    <xf numFmtId="0" fontId="23" fillId="11" borderId="0" xfId="0" applyFont="1" applyFill="1" applyBorder="1" applyAlignment="1">
      <alignment textRotation="91"/>
    </xf>
    <xf numFmtId="0" fontId="0" fillId="11" borderId="0" xfId="0" applyFill="1" applyBorder="1" applyAlignment="1">
      <alignment/>
    </xf>
    <xf numFmtId="0" fontId="0" fillId="11" borderId="9" xfId="0" applyFill="1" applyBorder="1" applyAlignment="1">
      <alignment/>
    </xf>
    <xf numFmtId="0" fontId="2" fillId="11" borderId="0" xfId="0" applyFont="1" applyFill="1" applyAlignment="1">
      <alignment/>
    </xf>
    <xf numFmtId="0" fontId="20" fillId="11" borderId="0" xfId="0" applyFont="1" applyFill="1" applyAlignment="1">
      <alignment/>
    </xf>
    <xf numFmtId="0" fontId="2" fillId="11" borderId="0" xfId="0" applyFont="1" applyFill="1" applyAlignment="1">
      <alignment horizontal="center" wrapText="1"/>
    </xf>
    <xf numFmtId="9" fontId="2" fillId="11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47</v>
      </c>
      <c r="B1" s="17"/>
    </row>
    <row r="2" spans="1:2" ht="20.25">
      <c r="A2" s="19"/>
      <c r="B2" s="20"/>
    </row>
    <row r="3" spans="1:5" s="30" customFormat="1" ht="18">
      <c r="A3" s="68" t="s">
        <v>118</v>
      </c>
      <c r="B3" s="21">
        <v>1180</v>
      </c>
      <c r="C3" s="9"/>
      <c r="E3" s="9"/>
    </row>
    <row r="4" spans="1:5" s="30" customFormat="1" ht="18">
      <c r="A4" s="68" t="s">
        <v>119</v>
      </c>
      <c r="B4" s="21">
        <v>2450</v>
      </c>
      <c r="C4" s="9"/>
      <c r="E4" s="9"/>
    </row>
    <row r="5" spans="1:5" s="30" customFormat="1" ht="18">
      <c r="A5" s="68" t="s">
        <v>120</v>
      </c>
      <c r="B5" s="21" t="s">
        <v>194</v>
      </c>
      <c r="C5" s="9"/>
      <c r="E5" s="9"/>
    </row>
    <row r="6" spans="1:5" s="30" customFormat="1" ht="18">
      <c r="A6" s="68" t="s">
        <v>121</v>
      </c>
      <c r="B6" s="21" t="s">
        <v>0</v>
      </c>
      <c r="C6" s="9"/>
      <c r="E6" s="9"/>
    </row>
    <row r="7" spans="1:5" s="30" customFormat="1" ht="15.75">
      <c r="A7" s="51"/>
      <c r="B7" s="21"/>
      <c r="C7" s="9"/>
      <c r="E7" s="9"/>
    </row>
    <row r="8" spans="1:2" ht="12.75">
      <c r="A8" s="19"/>
      <c r="B8" s="22"/>
    </row>
    <row r="9" spans="1:2" ht="12.75">
      <c r="A9" s="19" t="s">
        <v>77</v>
      </c>
      <c r="B9" s="22"/>
    </row>
    <row r="10" spans="1:6" ht="131.25" customHeight="1">
      <c r="A10" s="19"/>
      <c r="B10" s="405" t="s">
        <v>195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87</v>
      </c>
      <c r="B12" s="22"/>
    </row>
    <row r="13" spans="1:2" ht="12.75">
      <c r="A13" s="19"/>
      <c r="B13" s="96" t="s">
        <v>16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88</v>
      </c>
      <c r="B19" s="22"/>
    </row>
    <row r="20" spans="1:2" ht="12.75">
      <c r="A20" s="19"/>
      <c r="B20" s="24" t="s">
        <v>104</v>
      </c>
    </row>
    <row r="21" spans="1:2" ht="12.75">
      <c r="A21" s="19"/>
      <c r="B21" s="24" t="s">
        <v>103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104</v>
      </c>
    </row>
    <row r="25" spans="1:2" ht="12.75">
      <c r="A25" s="19"/>
      <c r="B25" s="24" t="s">
        <v>105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107</v>
      </c>
      <c r="E28" s="40" t="s">
        <v>86</v>
      </c>
    </row>
    <row r="29" spans="1:2" ht="12.75">
      <c r="A29" s="19"/>
      <c r="B29" s="24" t="s">
        <v>106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6"/>
  <sheetViews>
    <sheetView tabSelected="1" zoomScale="75" zoomScaleNormal="75" workbookViewId="0" topLeftCell="C59">
      <selection activeCell="D10" sqref="D10"/>
    </sheetView>
  </sheetViews>
  <sheetFormatPr defaultColWidth="9.140625" defaultRowHeight="12.75"/>
  <cols>
    <col min="1" max="1" width="7.00390625" style="97" customWidth="1"/>
    <col min="2" max="2" width="6.421875" style="97" customWidth="1"/>
    <col min="3" max="3" width="2.421875" style="97" customWidth="1"/>
    <col min="4" max="4" width="34.7109375" style="97" customWidth="1"/>
    <col min="5" max="5" width="10.8515625" style="97" customWidth="1"/>
    <col min="6" max="6" width="8.7109375" style="180" customWidth="1"/>
    <col min="7" max="7" width="6.140625" style="181" customWidth="1"/>
    <col min="8" max="10" width="4.8515625" style="181" customWidth="1"/>
    <col min="11" max="11" width="11.421875" style="181" customWidth="1"/>
    <col min="12" max="12" width="11.140625" style="0" customWidth="1"/>
    <col min="13" max="13" width="11.7109375" style="0" customWidth="1"/>
    <col min="14" max="18" width="0.85546875" style="261" customWidth="1"/>
    <col min="19" max="19" width="4.140625" style="97" customWidth="1"/>
    <col min="20" max="20" width="4.7109375" style="186" customWidth="1"/>
    <col min="21" max="24" width="4.00390625" style="186" customWidth="1"/>
    <col min="25" max="25" width="4.00390625" style="97" customWidth="1"/>
    <col min="26" max="26" width="7.00390625" style="97" customWidth="1"/>
    <col min="27" max="27" width="5.140625" style="97" customWidth="1"/>
    <col min="28" max="28" width="4.00390625" style="97" customWidth="1"/>
    <col min="29" max="29" width="3.7109375" style="97" customWidth="1"/>
    <col min="30" max="30" width="5.00390625" style="97" customWidth="1"/>
    <col min="31" max="31" width="4.8515625" style="97" customWidth="1"/>
    <col min="32" max="32" width="4.00390625" style="97" customWidth="1"/>
    <col min="33" max="34" width="8.8515625" style="97" customWidth="1"/>
    <col min="35" max="35" width="4.00390625" style="97" customWidth="1"/>
    <col min="36" max="36" width="9.8515625" style="97" customWidth="1"/>
    <col min="37" max="37" width="6.28125" style="97" customWidth="1"/>
    <col min="38" max="40" width="4.00390625" style="97" customWidth="1"/>
    <col min="41" max="41" width="7.00390625" style="97" customWidth="1"/>
    <col min="42" max="44" width="6.28125" style="97" customWidth="1"/>
    <col min="45" max="46" width="5.00390625" style="268" customWidth="1"/>
    <col min="47" max="47" width="11.421875" style="0" customWidth="1"/>
    <col min="48" max="48" width="10.421875" style="406" customWidth="1"/>
    <col min="49" max="70" width="3.421875" style="0" customWidth="1"/>
    <col min="71" max="96" width="3.7109375" style="0" customWidth="1"/>
    <col min="97" max="16384" width="8.8515625" style="0" customWidth="1"/>
  </cols>
  <sheetData>
    <row r="1" spans="2:37" ht="65.25" customHeight="1">
      <c r="B1" s="98" t="str">
        <f>+'Tab A Description'!A3</f>
        <v>Cost Center:</v>
      </c>
      <c r="C1" s="98"/>
      <c r="D1" s="98"/>
      <c r="E1" s="98">
        <f>+'Tab A Description'!B3</f>
        <v>1180</v>
      </c>
      <c r="F1" s="99"/>
      <c r="G1" s="100"/>
      <c r="H1" s="100"/>
      <c r="I1" s="100"/>
      <c r="J1" s="100"/>
      <c r="K1" s="100"/>
      <c r="L1" s="58"/>
      <c r="M1" s="58"/>
      <c r="N1" s="250"/>
      <c r="O1" s="250"/>
      <c r="P1" s="250"/>
      <c r="Q1" s="250"/>
      <c r="R1" s="250"/>
      <c r="S1" s="9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8" s="32" customFormat="1" ht="17.25" customHeight="1">
      <c r="A2" s="101"/>
      <c r="B2" s="98" t="str">
        <f>+'Tab A Description'!A4</f>
        <v>Job Number:</v>
      </c>
      <c r="C2" s="102"/>
      <c r="D2" s="102"/>
      <c r="E2" s="98">
        <f>+'Tab A Description'!B4</f>
        <v>2450</v>
      </c>
      <c r="F2" s="103"/>
      <c r="G2" s="104"/>
      <c r="H2" s="104"/>
      <c r="I2" s="104"/>
      <c r="J2" s="104"/>
      <c r="K2" s="104"/>
      <c r="L2" s="59"/>
      <c r="M2" s="59"/>
      <c r="N2" s="251"/>
      <c r="O2" s="251"/>
      <c r="P2" s="251"/>
      <c r="Q2" s="251"/>
      <c r="R2" s="251"/>
      <c r="S2" s="102"/>
      <c r="T2"/>
      <c r="U2"/>
      <c r="V2"/>
      <c r="W2"/>
      <c r="X2"/>
      <c r="Y2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101"/>
      <c r="AM2" s="101"/>
      <c r="AN2" s="101"/>
      <c r="AO2" s="101"/>
      <c r="AP2" s="101"/>
      <c r="AQ2" s="101"/>
      <c r="AR2" s="101"/>
      <c r="AS2" s="269"/>
      <c r="AT2" s="269"/>
      <c r="AV2" s="407"/>
    </row>
    <row r="3" spans="1:48" s="32" customFormat="1" ht="17.25" customHeight="1">
      <c r="A3" s="101"/>
      <c r="B3" s="98" t="str">
        <f>+'Tab A Description'!A5</f>
        <v>Job Title: </v>
      </c>
      <c r="C3" s="102"/>
      <c r="D3" s="102"/>
      <c r="E3" s="98" t="str">
        <f>+'Tab A Description'!B5</f>
        <v>NSTX BL2 Services</v>
      </c>
      <c r="F3" s="103"/>
      <c r="G3" s="104"/>
      <c r="H3" s="104"/>
      <c r="I3" s="104"/>
      <c r="J3" s="104"/>
      <c r="K3" s="104"/>
      <c r="L3" s="59"/>
      <c r="M3" s="59"/>
      <c r="N3" s="251"/>
      <c r="O3" s="251"/>
      <c r="P3" s="251"/>
      <c r="Q3" s="251"/>
      <c r="R3" s="251"/>
      <c r="S3" s="102"/>
      <c r="T3" s="187"/>
      <c r="U3" s="101"/>
      <c r="V3" s="187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269"/>
      <c r="AT3" s="269"/>
      <c r="AV3" s="407"/>
    </row>
    <row r="4" spans="1:48" s="32" customFormat="1" ht="17.25" customHeight="1" thickBot="1">
      <c r="A4" s="101"/>
      <c r="B4" s="98" t="str">
        <f>+'Tab A Description'!A6</f>
        <v>Job Manager: </v>
      </c>
      <c r="C4" s="102"/>
      <c r="D4" s="102"/>
      <c r="E4" s="98" t="str">
        <f>+'Tab A Description'!B6</f>
        <v>M. Denault</v>
      </c>
      <c r="F4" s="103"/>
      <c r="G4" s="104"/>
      <c r="H4" s="104"/>
      <c r="I4" s="104"/>
      <c r="J4" s="104"/>
      <c r="K4" s="104"/>
      <c r="L4" s="59"/>
      <c r="M4" s="59"/>
      <c r="N4" s="251"/>
      <c r="O4" s="251"/>
      <c r="P4" s="251"/>
      <c r="Q4" s="251"/>
      <c r="R4" s="251"/>
      <c r="S4" s="102"/>
      <c r="T4" s="187"/>
      <c r="U4" s="101"/>
      <c r="V4" s="187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269"/>
      <c r="AT4" s="269"/>
      <c r="AV4" s="407"/>
    </row>
    <row r="5" spans="2:47" ht="15" customHeight="1" thickBot="1">
      <c r="B5" s="105"/>
      <c r="C5" s="106"/>
      <c r="D5" s="106"/>
      <c r="E5" s="106"/>
      <c r="F5" s="107"/>
      <c r="G5" s="312"/>
      <c r="H5" s="312"/>
      <c r="I5" s="312"/>
      <c r="J5" s="312"/>
      <c r="K5" s="312"/>
      <c r="L5" s="33"/>
      <c r="M5" s="33"/>
      <c r="N5" s="252"/>
      <c r="O5" s="252"/>
      <c r="P5" s="252"/>
      <c r="Q5" s="252"/>
      <c r="R5" s="252"/>
      <c r="S5" s="106"/>
      <c r="T5" s="188" t="s">
        <v>67</v>
      </c>
      <c r="U5" s="189"/>
      <c r="V5" s="189"/>
      <c r="W5" s="189"/>
      <c r="X5" s="189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1"/>
      <c r="AR5" s="190"/>
      <c r="AS5" s="313"/>
      <c r="AT5" s="314"/>
      <c r="AU5" s="8"/>
    </row>
    <row r="6" spans="1:96" s="31" customFormat="1" ht="22.5" customHeight="1" thickBot="1">
      <c r="A6" s="108"/>
      <c r="B6" s="109"/>
      <c r="C6" s="109"/>
      <c r="D6" s="109"/>
      <c r="E6" s="110"/>
      <c r="F6" s="111" t="s">
        <v>128</v>
      </c>
      <c r="G6" s="112"/>
      <c r="H6" s="112"/>
      <c r="I6" s="112"/>
      <c r="J6" s="112"/>
      <c r="K6" s="112"/>
      <c r="L6" s="92"/>
      <c r="M6" s="93"/>
      <c r="N6" s="253"/>
      <c r="O6" s="253"/>
      <c r="P6" s="253"/>
      <c r="Q6" s="253"/>
      <c r="R6" s="253"/>
      <c r="S6" s="192"/>
      <c r="T6" s="305" t="s">
        <v>122</v>
      </c>
      <c r="U6" s="306"/>
      <c r="V6" s="306"/>
      <c r="W6" s="306"/>
      <c r="X6" s="307"/>
      <c r="Y6" s="193" t="s">
        <v>28</v>
      </c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5"/>
      <c r="AN6" s="195"/>
      <c r="AO6" s="194"/>
      <c r="AP6" s="194"/>
      <c r="AQ6" s="195"/>
      <c r="AR6" s="195"/>
      <c r="AS6" s="310" t="s">
        <v>23</v>
      </c>
      <c r="AT6" s="311" t="s">
        <v>23</v>
      </c>
      <c r="AV6" s="408"/>
      <c r="AW6" s="293" t="s">
        <v>48</v>
      </c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5"/>
      <c r="BI6" s="289" t="s">
        <v>49</v>
      </c>
      <c r="BJ6" s="290"/>
      <c r="BK6" s="291"/>
      <c r="BL6" s="291"/>
      <c r="BM6" s="291"/>
      <c r="BN6" s="291"/>
      <c r="BO6" s="291"/>
      <c r="BP6" s="291"/>
      <c r="BQ6" s="291"/>
      <c r="BR6" s="291"/>
      <c r="BS6" s="291"/>
      <c r="BT6" s="292"/>
      <c r="BU6" s="293" t="s">
        <v>19</v>
      </c>
      <c r="BV6" s="294"/>
      <c r="BW6" s="296"/>
      <c r="BX6" s="296"/>
      <c r="BY6" s="296"/>
      <c r="BZ6" s="296"/>
      <c r="CA6" s="296"/>
      <c r="CB6" s="296"/>
      <c r="CC6" s="296"/>
      <c r="CD6" s="296"/>
      <c r="CE6" s="296"/>
      <c r="CF6" s="297"/>
      <c r="CG6" s="289" t="s">
        <v>20</v>
      </c>
      <c r="CH6" s="290"/>
      <c r="CI6" s="291"/>
      <c r="CJ6" s="291"/>
      <c r="CK6" s="291"/>
      <c r="CL6" s="291"/>
      <c r="CM6" s="291"/>
      <c r="CN6" s="291"/>
      <c r="CO6" s="291"/>
      <c r="CP6" s="291"/>
      <c r="CQ6" s="291"/>
      <c r="CR6" s="292"/>
    </row>
    <row r="7" spans="1:48" s="31" customFormat="1" ht="25.5" customHeight="1" thickBot="1">
      <c r="A7" s="113"/>
      <c r="B7" s="114" t="s">
        <v>68</v>
      </c>
      <c r="C7" s="114"/>
      <c r="D7" s="114"/>
      <c r="E7" s="115"/>
      <c r="F7" s="116" t="s">
        <v>61</v>
      </c>
      <c r="G7" s="117"/>
      <c r="H7" s="118"/>
      <c r="I7" s="118"/>
      <c r="J7" s="118"/>
      <c r="K7" s="119"/>
      <c r="L7" s="90" t="s">
        <v>59</v>
      </c>
      <c r="M7" s="91"/>
      <c r="N7" s="254"/>
      <c r="O7" s="254"/>
      <c r="P7" s="254"/>
      <c r="Q7" s="254"/>
      <c r="R7" s="254"/>
      <c r="S7" s="196"/>
      <c r="T7" s="197">
        <v>1.308</v>
      </c>
      <c r="U7" s="198">
        <v>1000</v>
      </c>
      <c r="V7" s="198">
        <v>1716</v>
      </c>
      <c r="W7" s="198">
        <v>1716</v>
      </c>
      <c r="X7" s="199">
        <v>1716</v>
      </c>
      <c r="Y7" s="200">
        <v>168.7</v>
      </c>
      <c r="Z7" s="201">
        <v>168.7</v>
      </c>
      <c r="AA7" s="201">
        <v>156.5</v>
      </c>
      <c r="AB7" s="201"/>
      <c r="AC7" s="201">
        <v>128.59</v>
      </c>
      <c r="AD7" s="201">
        <v>108.44</v>
      </c>
      <c r="AE7" s="201">
        <v>78.33</v>
      </c>
      <c r="AF7" s="201">
        <v>78.33</v>
      </c>
      <c r="AG7" s="201">
        <v>78.33</v>
      </c>
      <c r="AH7" s="201">
        <v>180.79</v>
      </c>
      <c r="AI7" s="201"/>
      <c r="AJ7" s="201"/>
      <c r="AK7" s="201"/>
      <c r="AL7" s="201"/>
      <c r="AM7" s="201">
        <v>116.7</v>
      </c>
      <c r="AN7" s="201">
        <v>116.7</v>
      </c>
      <c r="AO7" s="202"/>
      <c r="AP7" s="202"/>
      <c r="AQ7" s="202"/>
      <c r="AR7" s="202"/>
      <c r="AS7" s="308"/>
      <c r="AT7" s="309"/>
      <c r="AV7" s="408"/>
    </row>
    <row r="8" spans="1:96" s="34" customFormat="1" ht="97.5" customHeight="1" thickBot="1">
      <c r="A8" s="120" t="s">
        <v>56</v>
      </c>
      <c r="B8" s="121" t="s">
        <v>66</v>
      </c>
      <c r="C8" s="122"/>
      <c r="D8" s="121"/>
      <c r="E8" s="121" t="s">
        <v>62</v>
      </c>
      <c r="F8" s="123" t="s">
        <v>63</v>
      </c>
      <c r="G8" s="124" t="s">
        <v>60</v>
      </c>
      <c r="H8" s="125"/>
      <c r="I8" s="125"/>
      <c r="J8" s="125"/>
      <c r="K8" s="126" t="s">
        <v>58</v>
      </c>
      <c r="L8" s="73" t="s">
        <v>129</v>
      </c>
      <c r="M8" s="73" t="s">
        <v>130</v>
      </c>
      <c r="N8" s="255"/>
      <c r="O8" s="255"/>
      <c r="P8" s="255"/>
      <c r="Q8" s="255"/>
      <c r="R8" s="255"/>
      <c r="S8" s="203" t="s">
        <v>64</v>
      </c>
      <c r="T8" s="204" t="s">
        <v>126</v>
      </c>
      <c r="U8" s="205" t="s">
        <v>127</v>
      </c>
      <c r="V8" s="205" t="s">
        <v>125</v>
      </c>
      <c r="W8" s="205" t="s">
        <v>123</v>
      </c>
      <c r="X8" s="206" t="s">
        <v>124</v>
      </c>
      <c r="Y8" s="207" t="s">
        <v>131</v>
      </c>
      <c r="Z8" s="208" t="s">
        <v>18</v>
      </c>
      <c r="AA8" s="208" t="s">
        <v>132</v>
      </c>
      <c r="AB8" s="208" t="s">
        <v>27</v>
      </c>
      <c r="AC8" s="208" t="s">
        <v>26</v>
      </c>
      <c r="AD8" s="208" t="s">
        <v>133</v>
      </c>
      <c r="AE8" s="208" t="s">
        <v>29</v>
      </c>
      <c r="AF8" s="208" t="s">
        <v>30</v>
      </c>
      <c r="AG8" s="208" t="s">
        <v>31</v>
      </c>
      <c r="AH8" s="208" t="s">
        <v>134</v>
      </c>
      <c r="AI8" s="208" t="s">
        <v>17</v>
      </c>
      <c r="AJ8" s="208" t="s">
        <v>32</v>
      </c>
      <c r="AK8" s="208" t="s">
        <v>33</v>
      </c>
      <c r="AL8" s="208" t="s">
        <v>37</v>
      </c>
      <c r="AM8" s="209" t="s">
        <v>38</v>
      </c>
      <c r="AN8" s="209" t="s">
        <v>34</v>
      </c>
      <c r="AO8" s="208" t="s">
        <v>135</v>
      </c>
      <c r="AP8" s="208"/>
      <c r="AQ8" s="209"/>
      <c r="AR8" s="267"/>
      <c r="AS8" s="298" t="s">
        <v>21</v>
      </c>
      <c r="AT8" s="300" t="s">
        <v>22</v>
      </c>
      <c r="AU8" s="57" t="s">
        <v>36</v>
      </c>
      <c r="AV8" s="409" t="s">
        <v>35</v>
      </c>
      <c r="AW8" s="283">
        <v>39722</v>
      </c>
      <c r="AX8" s="283">
        <v>39753</v>
      </c>
      <c r="AY8" s="283">
        <v>39783</v>
      </c>
      <c r="AZ8" s="283">
        <v>39814</v>
      </c>
      <c r="BA8" s="283">
        <v>39845</v>
      </c>
      <c r="BB8" s="283">
        <v>39873</v>
      </c>
      <c r="BC8" s="283">
        <v>39904</v>
      </c>
      <c r="BD8" s="283">
        <v>39934</v>
      </c>
      <c r="BE8" s="283">
        <v>39965</v>
      </c>
      <c r="BF8" s="283">
        <v>39995</v>
      </c>
      <c r="BG8" s="283">
        <v>40026</v>
      </c>
      <c r="BH8" s="283">
        <v>40057</v>
      </c>
      <c r="BI8" s="286">
        <v>40087</v>
      </c>
      <c r="BJ8" s="286">
        <v>40118</v>
      </c>
      <c r="BK8" s="286">
        <v>40148</v>
      </c>
      <c r="BL8" s="286">
        <v>40179</v>
      </c>
      <c r="BM8" s="286">
        <v>40210</v>
      </c>
      <c r="BN8" s="286">
        <v>40238</v>
      </c>
      <c r="BO8" s="286">
        <v>40269</v>
      </c>
      <c r="BP8" s="286">
        <v>40299</v>
      </c>
      <c r="BQ8" s="286">
        <v>40330</v>
      </c>
      <c r="BR8" s="286">
        <v>40360</v>
      </c>
      <c r="BS8" s="286">
        <v>40391</v>
      </c>
      <c r="BT8" s="286">
        <v>40422</v>
      </c>
      <c r="BU8" s="283">
        <v>40452</v>
      </c>
      <c r="BV8" s="283">
        <v>40483</v>
      </c>
      <c r="BW8" s="283">
        <v>40513</v>
      </c>
      <c r="BX8" s="283">
        <v>40544</v>
      </c>
      <c r="BY8" s="283">
        <v>40575</v>
      </c>
      <c r="BZ8" s="283">
        <v>40603</v>
      </c>
      <c r="CA8" s="283">
        <v>40634</v>
      </c>
      <c r="CB8" s="283">
        <v>40664</v>
      </c>
      <c r="CC8" s="283">
        <v>40695</v>
      </c>
      <c r="CD8" s="283">
        <v>40725</v>
      </c>
      <c r="CE8" s="283">
        <v>40756</v>
      </c>
      <c r="CF8" s="283">
        <v>40787</v>
      </c>
      <c r="CG8" s="286">
        <v>40817</v>
      </c>
      <c r="CH8" s="286">
        <v>40848</v>
      </c>
      <c r="CI8" s="286">
        <v>40878</v>
      </c>
      <c r="CJ8" s="286">
        <v>40909</v>
      </c>
      <c r="CK8" s="286">
        <v>40940</v>
      </c>
      <c r="CL8" s="286">
        <v>40969</v>
      </c>
      <c r="CM8" s="286">
        <v>41000</v>
      </c>
      <c r="CN8" s="286">
        <v>41030</v>
      </c>
      <c r="CO8" s="286">
        <v>41061</v>
      </c>
      <c r="CP8" s="286">
        <v>41091</v>
      </c>
      <c r="CQ8" s="286">
        <v>41122</v>
      </c>
      <c r="CR8" s="286">
        <v>41153</v>
      </c>
    </row>
    <row r="9" spans="1:96" s="35" customFormat="1" ht="34.5" customHeight="1" thickBot="1">
      <c r="A9" s="127" t="s">
        <v>57</v>
      </c>
      <c r="B9" s="128" t="s">
        <v>65</v>
      </c>
      <c r="C9" s="127"/>
      <c r="D9" s="129"/>
      <c r="E9" s="129"/>
      <c r="F9" s="130"/>
      <c r="G9" s="131"/>
      <c r="H9" s="131"/>
      <c r="I9" s="131"/>
      <c r="J9" s="131"/>
      <c r="K9" s="131"/>
      <c r="L9" s="74"/>
      <c r="M9" s="75"/>
      <c r="N9" s="70"/>
      <c r="O9" s="70"/>
      <c r="P9" s="70"/>
      <c r="Q9" s="70"/>
      <c r="R9" s="70"/>
      <c r="S9" s="210"/>
      <c r="T9" s="264">
        <v>1.226</v>
      </c>
      <c r="U9" s="264">
        <v>1.226</v>
      </c>
      <c r="V9" s="264">
        <v>1.712</v>
      </c>
      <c r="W9" s="264">
        <v>1.232</v>
      </c>
      <c r="X9" s="264">
        <v>1.892</v>
      </c>
      <c r="Y9" s="265">
        <v>188.6</v>
      </c>
      <c r="Z9" s="265">
        <v>124.9</v>
      </c>
      <c r="AA9" s="265">
        <v>139.7</v>
      </c>
      <c r="AB9" s="265">
        <v>101.3</v>
      </c>
      <c r="AC9" s="265">
        <v>74.4</v>
      </c>
      <c r="AD9" s="265">
        <v>173.4</v>
      </c>
      <c r="AE9" s="265">
        <v>151</v>
      </c>
      <c r="AF9" s="265">
        <v>119</v>
      </c>
      <c r="AG9" s="265">
        <v>84.4</v>
      </c>
      <c r="AH9" s="265">
        <v>159.9</v>
      </c>
      <c r="AI9" s="265">
        <v>150.9</v>
      </c>
      <c r="AJ9" s="265">
        <v>119.2</v>
      </c>
      <c r="AK9" s="265">
        <v>90.3</v>
      </c>
      <c r="AL9" s="265">
        <v>142.83</v>
      </c>
      <c r="AM9" s="265">
        <v>177</v>
      </c>
      <c r="AN9" s="265">
        <v>208.3</v>
      </c>
      <c r="AO9" s="265">
        <v>150.77</v>
      </c>
      <c r="AP9" s="211">
        <v>1</v>
      </c>
      <c r="AQ9" s="211">
        <v>1</v>
      </c>
      <c r="AR9" s="211">
        <v>1</v>
      </c>
      <c r="AS9" s="299"/>
      <c r="AT9" s="301"/>
      <c r="AV9" s="408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69"/>
      <c r="BH9" s="69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</row>
    <row r="10" spans="1:96" s="63" customFormat="1" ht="14.25" customHeight="1">
      <c r="A10" s="132">
        <v>1</v>
      </c>
      <c r="B10" s="133"/>
      <c r="C10"/>
      <c r="D10" s="388"/>
      <c r="G10" s="136"/>
      <c r="H10" s="136"/>
      <c r="I10" s="136"/>
      <c r="J10" s="136"/>
      <c r="K10" s="137"/>
      <c r="L10" s="76"/>
      <c r="M10" s="77"/>
      <c r="N10" s="71"/>
      <c r="O10" s="72"/>
      <c r="P10" s="72"/>
      <c r="Q10" s="72"/>
      <c r="R10" s="72"/>
      <c r="S10" s="133"/>
      <c r="T10" s="212"/>
      <c r="U10" s="212"/>
      <c r="V10" s="212"/>
      <c r="W10" s="212"/>
      <c r="X10" s="213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302"/>
      <c r="AT10" s="303"/>
      <c r="AU10" s="64"/>
      <c r="AV10" s="410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</row>
    <row r="11" spans="1:96" s="63" customFormat="1" ht="14.25" customHeight="1">
      <c r="A11" s="132">
        <v>2</v>
      </c>
      <c r="B11" s="134"/>
      <c r="C11"/>
      <c r="G11" s="138"/>
      <c r="H11" s="138"/>
      <c r="I11" s="138"/>
      <c r="J11" s="138"/>
      <c r="K11" s="137"/>
      <c r="L11" s="76">
        <f>IF(F11="","",MAX(N11:R11))</f>
      </c>
      <c r="M11" s="77">
        <f>IF(F11="","",+L11+(F11*7/5))</f>
      </c>
      <c r="N11" s="71"/>
      <c r="O11" s="72"/>
      <c r="P11" s="72"/>
      <c r="Q11" s="72"/>
      <c r="R11" s="72"/>
      <c r="S11" s="133"/>
      <c r="T11" s="212"/>
      <c r="U11" s="212"/>
      <c r="V11" s="212"/>
      <c r="W11" s="212"/>
      <c r="X11" s="213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302"/>
      <c r="AT11" s="303"/>
      <c r="AU11" s="64"/>
      <c r="AV11" s="410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</row>
    <row r="12" spans="1:96" s="63" customFormat="1" ht="15">
      <c r="A12" s="132">
        <v>3</v>
      </c>
      <c r="B12" s="133"/>
      <c r="C12" s="139" t="s">
        <v>142</v>
      </c>
      <c r="D12" s="133"/>
      <c r="E12" s="133" t="s">
        <v>177</v>
      </c>
      <c r="F12" s="135"/>
      <c r="G12" s="136"/>
      <c r="H12" s="136"/>
      <c r="I12" s="136"/>
      <c r="J12" s="136"/>
      <c r="L12" s="76">
        <f>IF(F12="","",MAX(N12:R12))</f>
      </c>
      <c r="M12" s="396">
        <f>IF(F12="","",+L12+(F12*7/5))</f>
      </c>
      <c r="N12" s="397">
        <f>IF(K13="",(DATEVALUE("10/1/2007")),K13)</f>
        <v>40080</v>
      </c>
      <c r="O12" s="398">
        <f>IF(G12="",(DATEVALUE("10/1/2007")),VLOOKUP(G12,$A$10:$M$154,13))</f>
        <v>39356</v>
      </c>
      <c r="P12" s="398">
        <f>IF(H12="",(DATEVALUE("10/1/2007")),VLOOKUP(H12,$A$10:$M$154,13))</f>
        <v>39356</v>
      </c>
      <c r="Q12" s="398">
        <f>IF(I12="",(DATEVALUE("10/1/2007")),VLOOKUP(I12,$A$10:$M$154,13))</f>
        <v>39356</v>
      </c>
      <c r="R12" s="398">
        <f>IF(J12="",(DATEVALUE("10/1/2007")),VLOOKUP(J12,$A$10:$M$154,13))</f>
        <v>39356</v>
      </c>
      <c r="S12" s="215"/>
      <c r="T12" s="212"/>
      <c r="U12" s="212"/>
      <c r="V12" s="212"/>
      <c r="W12" s="212"/>
      <c r="X12" s="213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302"/>
      <c r="AT12" s="303"/>
      <c r="AU12" s="65"/>
      <c r="AV12" s="410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</row>
    <row r="13" spans="1:96" s="63" customFormat="1" ht="15">
      <c r="A13" s="132">
        <v>4</v>
      </c>
      <c r="B13" s="139"/>
      <c r="C13" s="133" t="s">
        <v>143</v>
      </c>
      <c r="D13" s="133"/>
      <c r="E13" s="133"/>
      <c r="F13" s="135">
        <v>1</v>
      </c>
      <c r="G13" s="136"/>
      <c r="H13" s="136"/>
      <c r="I13" s="136"/>
      <c r="J13" s="136"/>
      <c r="K13" s="137">
        <v>40080</v>
      </c>
      <c r="L13" s="76">
        <f>IF(F13="","",MAX(N13:R13))</f>
        <v>40080</v>
      </c>
      <c r="M13" s="396">
        <f>IF(F13="","",+L13+(F13*7/5))</f>
        <v>40081.4</v>
      </c>
      <c r="N13" s="397">
        <f>IF(K13="",(DATEVALUE("10/1/2007")),K13)</f>
        <v>40080</v>
      </c>
      <c r="O13" s="398">
        <f aca="true" t="shared" si="0" ref="O13:O44">IF(G13="",(DATEVALUE("10/1/2007")),VLOOKUP(G13,$A$10:$M$154,13))</f>
        <v>39356</v>
      </c>
      <c r="P13" s="398">
        <f aca="true" t="shared" si="1" ref="P13:P44">IF(H13="",(DATEVALUE("10/1/2007")),VLOOKUP(H13,$A$10:$M$154,13))</f>
        <v>39356</v>
      </c>
      <c r="Q13" s="398">
        <f aca="true" t="shared" si="2" ref="Q13:Q44">IF(I13="",(DATEVALUE("10/1/2007")),VLOOKUP(I13,$A$10:$M$154,13))</f>
        <v>39356</v>
      </c>
      <c r="R13" s="398">
        <f aca="true" t="shared" si="3" ref="R13:R44">IF(J13="",(DATEVALUE("10/1/2007")),VLOOKUP(J13,$A$10:$M$154,13))</f>
        <v>39356</v>
      </c>
      <c r="S13" s="215"/>
      <c r="T13" s="212"/>
      <c r="U13" s="212"/>
      <c r="V13" s="212"/>
      <c r="W13" s="212"/>
      <c r="X13" s="213"/>
      <c r="Y13" s="214"/>
      <c r="Z13" s="214"/>
      <c r="AA13" s="214"/>
      <c r="AB13" s="214"/>
      <c r="AC13" s="214"/>
      <c r="AD13" s="214"/>
      <c r="AE13" s="214"/>
      <c r="AF13" s="214"/>
      <c r="AG13" s="214"/>
      <c r="AH13" s="214">
        <f>F13*8</f>
        <v>8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302"/>
      <c r="AT13" s="303"/>
      <c r="AU13" s="65"/>
      <c r="AV13" s="339" t="s">
        <v>140</v>
      </c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</row>
    <row r="14" spans="1:96" s="63" customFormat="1" ht="15">
      <c r="A14" s="132">
        <v>5</v>
      </c>
      <c r="B14" s="139"/>
      <c r="C14" s="133" t="s">
        <v>144</v>
      </c>
      <c r="D14" s="133"/>
      <c r="E14" s="133"/>
      <c r="F14" s="135">
        <v>2</v>
      </c>
      <c r="G14" s="136">
        <v>4</v>
      </c>
      <c r="H14" s="136"/>
      <c r="I14" s="136"/>
      <c r="J14" s="136"/>
      <c r="K14" s="137"/>
      <c r="L14" s="76">
        <f aca="true" t="shared" si="4" ref="L14:L55">IF(F14="","",MAX(N14:R14))</f>
        <v>40081.4</v>
      </c>
      <c r="M14" s="396">
        <f aca="true" t="shared" si="5" ref="M14:M55">IF(F14="","",+L14+(F14*7/5))</f>
        <v>40084.200000000004</v>
      </c>
      <c r="N14" s="397">
        <f aca="true" t="shared" si="6" ref="N14:N53">IF(K14="",(DATEVALUE("10/1/2007")),K14)</f>
        <v>39356</v>
      </c>
      <c r="O14" s="398">
        <f t="shared" si="0"/>
        <v>40081.4</v>
      </c>
      <c r="P14" s="398">
        <f t="shared" si="1"/>
        <v>39356</v>
      </c>
      <c r="Q14" s="398">
        <f t="shared" si="2"/>
        <v>39356</v>
      </c>
      <c r="R14" s="398">
        <f t="shared" si="3"/>
        <v>39356</v>
      </c>
      <c r="S14" s="215"/>
      <c r="T14" s="212"/>
      <c r="U14" s="212"/>
      <c r="V14" s="212"/>
      <c r="W14" s="212"/>
      <c r="X14" s="213"/>
      <c r="Y14" s="214"/>
      <c r="Z14" s="214"/>
      <c r="AA14" s="214"/>
      <c r="AB14" s="214"/>
      <c r="AC14" s="214"/>
      <c r="AD14" s="214"/>
      <c r="AE14" s="214"/>
      <c r="AF14" s="214"/>
      <c r="AG14" s="214"/>
      <c r="AH14" s="214">
        <f aca="true" t="shared" si="7" ref="AH14:AH38">F14*8</f>
        <v>16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302"/>
      <c r="AT14" s="303"/>
      <c r="AU14" s="65"/>
      <c r="AV14" s="339" t="s">
        <v>140</v>
      </c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</row>
    <row r="15" spans="1:96" s="63" customFormat="1" ht="15">
      <c r="A15" s="132">
        <v>6</v>
      </c>
      <c r="B15" s="139"/>
      <c r="C15" s="140" t="s">
        <v>145</v>
      </c>
      <c r="D15" s="140"/>
      <c r="E15" s="140"/>
      <c r="F15" s="135">
        <v>3</v>
      </c>
      <c r="G15" s="138">
        <v>5</v>
      </c>
      <c r="H15" s="138"/>
      <c r="I15" s="138"/>
      <c r="J15" s="138"/>
      <c r="K15" s="137"/>
      <c r="L15" s="76">
        <f t="shared" si="4"/>
        <v>40084.200000000004</v>
      </c>
      <c r="M15" s="396">
        <f t="shared" si="5"/>
        <v>40088.4</v>
      </c>
      <c r="N15" s="397">
        <f t="shared" si="6"/>
        <v>39356</v>
      </c>
      <c r="O15" s="398">
        <f t="shared" si="0"/>
        <v>40084.200000000004</v>
      </c>
      <c r="P15" s="398">
        <f t="shared" si="1"/>
        <v>39356</v>
      </c>
      <c r="Q15" s="398">
        <f t="shared" si="2"/>
        <v>39356</v>
      </c>
      <c r="R15" s="398">
        <f t="shared" si="3"/>
        <v>39356</v>
      </c>
      <c r="S15" s="215"/>
      <c r="T15" s="212"/>
      <c r="U15" s="212"/>
      <c r="V15" s="212"/>
      <c r="W15" s="212"/>
      <c r="X15" s="213"/>
      <c r="Y15" s="214"/>
      <c r="Z15" s="214"/>
      <c r="AA15" s="214"/>
      <c r="AB15" s="214"/>
      <c r="AC15" s="214"/>
      <c r="AD15" s="214"/>
      <c r="AE15" s="214"/>
      <c r="AF15" s="214"/>
      <c r="AG15" s="214"/>
      <c r="AH15" s="214">
        <f t="shared" si="7"/>
        <v>24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302"/>
      <c r="AT15" s="303"/>
      <c r="AU15" s="65"/>
      <c r="AV15" s="339" t="s">
        <v>140</v>
      </c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</row>
    <row r="16" spans="1:96" s="63" customFormat="1" ht="15">
      <c r="A16" s="132">
        <v>7</v>
      </c>
      <c r="B16" s="139"/>
      <c r="C16" s="133" t="s">
        <v>146</v>
      </c>
      <c r="D16" s="133"/>
      <c r="E16" s="133"/>
      <c r="F16" s="135">
        <v>10</v>
      </c>
      <c r="G16" s="136">
        <v>6</v>
      </c>
      <c r="H16" s="136"/>
      <c r="I16" s="136"/>
      <c r="J16" s="136"/>
      <c r="K16" s="137"/>
      <c r="L16" s="76">
        <f t="shared" si="4"/>
        <v>40088.4</v>
      </c>
      <c r="M16" s="396">
        <f t="shared" si="5"/>
        <v>40102.4</v>
      </c>
      <c r="N16" s="397">
        <f t="shared" si="6"/>
        <v>39356</v>
      </c>
      <c r="O16" s="398">
        <f t="shared" si="0"/>
        <v>40088.4</v>
      </c>
      <c r="P16" s="398">
        <f t="shared" si="1"/>
        <v>39356</v>
      </c>
      <c r="Q16" s="398">
        <f t="shared" si="2"/>
        <v>39356</v>
      </c>
      <c r="R16" s="398">
        <f t="shared" si="3"/>
        <v>39356</v>
      </c>
      <c r="S16" s="215"/>
      <c r="T16" s="212"/>
      <c r="U16" s="212"/>
      <c r="V16" s="212"/>
      <c r="W16" s="212"/>
      <c r="X16" s="213"/>
      <c r="Y16" s="214"/>
      <c r="Z16" s="214"/>
      <c r="AA16" s="214"/>
      <c r="AB16" s="214"/>
      <c r="AC16" s="214"/>
      <c r="AD16" s="214"/>
      <c r="AE16" s="214"/>
      <c r="AF16" s="214"/>
      <c r="AG16" s="214"/>
      <c r="AH16" s="214">
        <f t="shared" si="7"/>
        <v>80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302"/>
      <c r="AT16" s="303"/>
      <c r="AU16" s="65"/>
      <c r="AV16" s="339" t="s">
        <v>140</v>
      </c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</row>
    <row r="17" spans="1:96" s="63" customFormat="1" ht="15">
      <c r="A17" s="132">
        <v>8</v>
      </c>
      <c r="B17" s="139"/>
      <c r="C17" s="133" t="s">
        <v>179</v>
      </c>
      <c r="D17" s="133"/>
      <c r="E17" s="133"/>
      <c r="F17" s="135">
        <v>20</v>
      </c>
      <c r="G17" s="136">
        <v>7</v>
      </c>
      <c r="H17" s="136"/>
      <c r="I17" s="136"/>
      <c r="J17" s="136"/>
      <c r="K17" s="137"/>
      <c r="L17" s="76">
        <f t="shared" si="4"/>
        <v>40102.4</v>
      </c>
      <c r="M17" s="396">
        <f t="shared" si="5"/>
        <v>40130.4</v>
      </c>
      <c r="N17" s="397">
        <f t="shared" si="6"/>
        <v>39356</v>
      </c>
      <c r="O17" s="398">
        <f t="shared" si="0"/>
        <v>40102.4</v>
      </c>
      <c r="P17" s="398">
        <f t="shared" si="1"/>
        <v>39356</v>
      </c>
      <c r="Q17" s="398">
        <f t="shared" si="2"/>
        <v>39356</v>
      </c>
      <c r="R17" s="398">
        <f t="shared" si="3"/>
        <v>39356</v>
      </c>
      <c r="S17" s="215"/>
      <c r="T17" s="212"/>
      <c r="U17" s="212"/>
      <c r="V17" s="212"/>
      <c r="W17" s="212"/>
      <c r="X17" s="213"/>
      <c r="Y17" s="214">
        <v>80</v>
      </c>
      <c r="Z17" s="214"/>
      <c r="AA17" s="214"/>
      <c r="AB17" s="214"/>
      <c r="AC17" s="214"/>
      <c r="AD17" s="214">
        <v>80</v>
      </c>
      <c r="AE17" s="214"/>
      <c r="AF17" s="214"/>
      <c r="AG17" s="214"/>
      <c r="AH17" s="214">
        <f>F17*8</f>
        <v>160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302"/>
      <c r="AT17" s="303"/>
      <c r="AU17" s="65"/>
      <c r="AV17" s="339" t="s">
        <v>140</v>
      </c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</row>
    <row r="18" spans="1:96" s="63" customFormat="1" ht="15">
      <c r="A18" s="132">
        <v>9</v>
      </c>
      <c r="B18" s="139"/>
      <c r="C18" s="133" t="s">
        <v>147</v>
      </c>
      <c r="D18" s="133"/>
      <c r="E18" s="133"/>
      <c r="F18" s="135">
        <v>2</v>
      </c>
      <c r="G18" s="136">
        <v>8</v>
      </c>
      <c r="H18" s="136"/>
      <c r="I18" s="136"/>
      <c r="J18" s="136"/>
      <c r="K18" s="137">
        <v>39824</v>
      </c>
      <c r="L18" s="76">
        <f t="shared" si="4"/>
        <v>40130.4</v>
      </c>
      <c r="M18" s="396">
        <f t="shared" si="5"/>
        <v>40133.200000000004</v>
      </c>
      <c r="N18" s="397">
        <f t="shared" si="6"/>
        <v>39824</v>
      </c>
      <c r="O18" s="398">
        <f t="shared" si="0"/>
        <v>40130.4</v>
      </c>
      <c r="P18" s="398">
        <f t="shared" si="1"/>
        <v>39356</v>
      </c>
      <c r="Q18" s="398">
        <f t="shared" si="2"/>
        <v>39356</v>
      </c>
      <c r="R18" s="398">
        <f t="shared" si="3"/>
        <v>39356</v>
      </c>
      <c r="S18" s="215"/>
      <c r="T18" s="212"/>
      <c r="U18" s="212"/>
      <c r="V18" s="212"/>
      <c r="W18" s="212"/>
      <c r="X18" s="213"/>
      <c r="Y18" s="214"/>
      <c r="Z18" s="214"/>
      <c r="AA18" s="214"/>
      <c r="AB18" s="214"/>
      <c r="AC18" s="214"/>
      <c r="AD18" s="214"/>
      <c r="AE18" s="214"/>
      <c r="AF18" s="214"/>
      <c r="AG18" s="214"/>
      <c r="AH18" s="214">
        <f t="shared" si="7"/>
        <v>16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302"/>
      <c r="AT18" s="303"/>
      <c r="AU18" s="65"/>
      <c r="AV18" s="339" t="s">
        <v>140</v>
      </c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</row>
    <row r="19" spans="1:96" s="63" customFormat="1" ht="15">
      <c r="A19" s="132">
        <v>10</v>
      </c>
      <c r="B19" s="139"/>
      <c r="C19" s="133"/>
      <c r="D19" s="133"/>
      <c r="E19" s="133"/>
      <c r="F19" s="135"/>
      <c r="G19" s="138"/>
      <c r="H19" s="138"/>
      <c r="I19" s="138"/>
      <c r="J19" s="138"/>
      <c r="K19" s="137"/>
      <c r="L19" s="76">
        <f t="shared" si="4"/>
      </c>
      <c r="M19" s="396">
        <f t="shared" si="5"/>
      </c>
      <c r="N19" s="397">
        <f t="shared" si="6"/>
        <v>39356</v>
      </c>
      <c r="O19" s="398">
        <f t="shared" si="0"/>
        <v>39356</v>
      </c>
      <c r="P19" s="398">
        <f t="shared" si="1"/>
        <v>39356</v>
      </c>
      <c r="Q19" s="398">
        <f t="shared" si="2"/>
        <v>39356</v>
      </c>
      <c r="R19" s="398">
        <f t="shared" si="3"/>
        <v>39356</v>
      </c>
      <c r="S19" s="215"/>
      <c r="T19" s="212"/>
      <c r="U19" s="212"/>
      <c r="V19" s="212"/>
      <c r="W19" s="212"/>
      <c r="X19" s="213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302"/>
      <c r="AT19" s="303"/>
      <c r="AU19" s="65"/>
      <c r="AV19" s="339" t="s">
        <v>140</v>
      </c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</row>
    <row r="20" spans="1:96" s="63" customFormat="1" ht="15">
      <c r="A20" s="132">
        <v>11</v>
      </c>
      <c r="B20" s="133"/>
      <c r="C20" s="139" t="s">
        <v>148</v>
      </c>
      <c r="D20" s="133"/>
      <c r="E20" s="133" t="s">
        <v>177</v>
      </c>
      <c r="F20" s="135"/>
      <c r="G20" s="136"/>
      <c r="H20" s="136"/>
      <c r="I20" s="136"/>
      <c r="J20" s="136"/>
      <c r="L20" s="404">
        <f t="shared" si="4"/>
      </c>
      <c r="M20" s="396">
        <f t="shared" si="5"/>
      </c>
      <c r="N20" s="397">
        <f>IF(K21="",(DATEVALUE("10/1/2007")),K21)</f>
        <v>39356</v>
      </c>
      <c r="O20" s="398">
        <f t="shared" si="0"/>
        <v>39356</v>
      </c>
      <c r="P20" s="398">
        <f t="shared" si="1"/>
        <v>39356</v>
      </c>
      <c r="Q20" s="398">
        <f t="shared" si="2"/>
        <v>39356</v>
      </c>
      <c r="R20" s="398">
        <f t="shared" si="3"/>
        <v>39356</v>
      </c>
      <c r="S20" s="215"/>
      <c r="T20" s="212"/>
      <c r="U20" s="212"/>
      <c r="V20" s="212"/>
      <c r="W20" s="212"/>
      <c r="X20" s="213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302"/>
      <c r="AT20" s="303"/>
      <c r="AU20" s="65"/>
      <c r="AV20" s="339" t="s">
        <v>140</v>
      </c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</row>
    <row r="21" spans="1:96" s="63" customFormat="1" ht="15">
      <c r="A21" s="132">
        <v>12</v>
      </c>
      <c r="B21" s="139"/>
      <c r="C21" s="133" t="s">
        <v>149</v>
      </c>
      <c r="D21" s="133"/>
      <c r="E21" s="133"/>
      <c r="F21" s="135">
        <v>10</v>
      </c>
      <c r="G21" s="136">
        <v>9</v>
      </c>
      <c r="H21" s="136"/>
      <c r="I21" s="136"/>
      <c r="J21" s="136"/>
      <c r="K21" s="137"/>
      <c r="L21" s="76">
        <f aca="true" t="shared" si="8" ref="L21:L27">IF(F21="","",MAX(N21:R21))</f>
        <v>40133.200000000004</v>
      </c>
      <c r="M21" s="396">
        <f aca="true" t="shared" si="9" ref="M21:M27">IF(F21="","",+L21+(F21*7/5))</f>
        <v>40147.200000000004</v>
      </c>
      <c r="N21" s="397">
        <f aca="true" t="shared" si="10" ref="N21:N27">IF(K21="",(DATEVALUE("10/1/2007")),K21)</f>
        <v>39356</v>
      </c>
      <c r="O21" s="398">
        <f aca="true" t="shared" si="11" ref="O21:O27">IF(G21="",(DATEVALUE("10/1/2007")),VLOOKUP(G21,$A$10:$M$154,13))</f>
        <v>40133.200000000004</v>
      </c>
      <c r="P21" s="398">
        <f aca="true" t="shared" si="12" ref="P21:P27">IF(H21="",(DATEVALUE("10/1/2007")),VLOOKUP(H21,$A$10:$M$154,13))</f>
        <v>39356</v>
      </c>
      <c r="Q21" s="398">
        <f aca="true" t="shared" si="13" ref="Q21:Q27">IF(I21="",(DATEVALUE("10/1/2007")),VLOOKUP(I21,$A$10:$M$154,13))</f>
        <v>39356</v>
      </c>
      <c r="R21" s="398">
        <f aca="true" t="shared" si="14" ref="R21:R27">IF(J21="",(DATEVALUE("10/1/2007")),VLOOKUP(J21,$A$10:$M$154,13))</f>
        <v>39356</v>
      </c>
      <c r="S21" s="215"/>
      <c r="T21" s="212"/>
      <c r="U21" s="212"/>
      <c r="V21" s="212"/>
      <c r="W21" s="212"/>
      <c r="X21" s="213"/>
      <c r="Y21" s="214">
        <v>40</v>
      </c>
      <c r="Z21" s="214"/>
      <c r="AA21" s="214"/>
      <c r="AB21" s="214"/>
      <c r="AC21" s="214"/>
      <c r="AD21" s="214"/>
      <c r="AE21" s="214"/>
      <c r="AF21" s="214"/>
      <c r="AG21" s="214"/>
      <c r="AH21" s="214">
        <f t="shared" si="7"/>
        <v>80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302"/>
      <c r="AT21" s="303"/>
      <c r="AU21" s="65"/>
      <c r="AV21" s="339" t="s">
        <v>140</v>
      </c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</row>
    <row r="22" spans="1:96" s="63" customFormat="1" ht="15">
      <c r="A22" s="132">
        <v>13</v>
      </c>
      <c r="B22" s="139"/>
      <c r="C22" s="133" t="s">
        <v>150</v>
      </c>
      <c r="D22" s="133"/>
      <c r="E22" s="133"/>
      <c r="F22" s="135">
        <v>10</v>
      </c>
      <c r="G22" s="136">
        <v>12</v>
      </c>
      <c r="H22" s="136"/>
      <c r="I22" s="136"/>
      <c r="J22" s="136"/>
      <c r="K22" s="137"/>
      <c r="L22" s="76">
        <f t="shared" si="8"/>
        <v>40147.200000000004</v>
      </c>
      <c r="M22" s="396">
        <f t="shared" si="9"/>
        <v>40161.200000000004</v>
      </c>
      <c r="N22" s="397">
        <f t="shared" si="10"/>
        <v>39356</v>
      </c>
      <c r="O22" s="398">
        <f t="shared" si="11"/>
        <v>40147.200000000004</v>
      </c>
      <c r="P22" s="398">
        <f t="shared" si="12"/>
        <v>39356</v>
      </c>
      <c r="Q22" s="398">
        <f t="shared" si="13"/>
        <v>39356</v>
      </c>
      <c r="R22" s="398">
        <f t="shared" si="14"/>
        <v>39356</v>
      </c>
      <c r="S22" s="215"/>
      <c r="T22" s="212"/>
      <c r="U22" s="212"/>
      <c r="V22" s="212"/>
      <c r="W22" s="212"/>
      <c r="X22" s="213"/>
      <c r="Y22" s="214">
        <v>40</v>
      </c>
      <c r="Z22" s="214"/>
      <c r="AA22" s="214"/>
      <c r="AB22" s="214"/>
      <c r="AC22" s="214"/>
      <c r="AD22" s="214"/>
      <c r="AE22" s="214"/>
      <c r="AF22" s="214"/>
      <c r="AG22" s="214"/>
      <c r="AH22" s="214">
        <f t="shared" si="7"/>
        <v>80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302"/>
      <c r="AT22" s="303"/>
      <c r="AU22" s="65"/>
      <c r="AV22" s="339" t="s">
        <v>140</v>
      </c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</row>
    <row r="23" spans="1:96" s="63" customFormat="1" ht="15">
      <c r="A23" s="132">
        <v>14</v>
      </c>
      <c r="B23" s="139"/>
      <c r="C23" s="133" t="s">
        <v>151</v>
      </c>
      <c r="D23" s="133"/>
      <c r="E23" s="133"/>
      <c r="F23" s="135">
        <v>5</v>
      </c>
      <c r="G23" s="138">
        <v>13</v>
      </c>
      <c r="H23" s="138"/>
      <c r="I23" s="138"/>
      <c r="J23" s="138"/>
      <c r="K23" s="137"/>
      <c r="L23" s="76">
        <f t="shared" si="8"/>
        <v>40161.200000000004</v>
      </c>
      <c r="M23" s="396">
        <f t="shared" si="9"/>
        <v>40168.200000000004</v>
      </c>
      <c r="N23" s="397">
        <f t="shared" si="10"/>
        <v>39356</v>
      </c>
      <c r="O23" s="398">
        <f t="shared" si="11"/>
        <v>40161.200000000004</v>
      </c>
      <c r="P23" s="398">
        <f t="shared" si="12"/>
        <v>39356</v>
      </c>
      <c r="Q23" s="398">
        <f t="shared" si="13"/>
        <v>39356</v>
      </c>
      <c r="R23" s="398">
        <f t="shared" si="14"/>
        <v>39356</v>
      </c>
      <c r="S23" s="215"/>
      <c r="T23" s="212"/>
      <c r="U23" s="212"/>
      <c r="V23" s="212"/>
      <c r="W23" s="212"/>
      <c r="X23" s="213"/>
      <c r="Y23" s="214">
        <v>40</v>
      </c>
      <c r="Z23" s="214"/>
      <c r="AA23" s="214"/>
      <c r="AB23" s="214"/>
      <c r="AC23" s="214"/>
      <c r="AD23" s="214"/>
      <c r="AE23" s="214"/>
      <c r="AF23" s="214"/>
      <c r="AG23" s="214"/>
      <c r="AH23" s="214">
        <f t="shared" si="7"/>
        <v>40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302"/>
      <c r="AT23" s="303"/>
      <c r="AU23" s="65"/>
      <c r="AV23" s="339" t="s">
        <v>140</v>
      </c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</row>
    <row r="24" spans="1:96" s="63" customFormat="1" ht="15">
      <c r="A24" s="132">
        <v>15</v>
      </c>
      <c r="B24" s="139"/>
      <c r="C24" s="133" t="s">
        <v>152</v>
      </c>
      <c r="D24" s="133"/>
      <c r="E24" s="133"/>
      <c r="F24" s="135">
        <v>2</v>
      </c>
      <c r="G24" s="136">
        <v>14</v>
      </c>
      <c r="H24" s="136"/>
      <c r="I24" s="136"/>
      <c r="J24" s="136"/>
      <c r="K24" s="137"/>
      <c r="L24" s="76">
        <f t="shared" si="8"/>
        <v>40168.200000000004</v>
      </c>
      <c r="M24" s="396">
        <f t="shared" si="9"/>
        <v>40171.00000000001</v>
      </c>
      <c r="N24" s="397">
        <f t="shared" si="10"/>
        <v>39356</v>
      </c>
      <c r="O24" s="398">
        <f t="shared" si="11"/>
        <v>40168.200000000004</v>
      </c>
      <c r="P24" s="398">
        <f t="shared" si="12"/>
        <v>39356</v>
      </c>
      <c r="Q24" s="398">
        <f t="shared" si="13"/>
        <v>39356</v>
      </c>
      <c r="R24" s="398">
        <f t="shared" si="14"/>
        <v>39356</v>
      </c>
      <c r="S24" s="215"/>
      <c r="T24" s="212"/>
      <c r="U24" s="212"/>
      <c r="V24" s="212"/>
      <c r="W24" s="212"/>
      <c r="X24" s="213"/>
      <c r="Y24" s="214"/>
      <c r="Z24" s="214"/>
      <c r="AA24" s="214"/>
      <c r="AB24" s="214"/>
      <c r="AC24" s="214"/>
      <c r="AD24" s="214"/>
      <c r="AE24" s="214"/>
      <c r="AF24" s="214"/>
      <c r="AG24" s="214"/>
      <c r="AH24" s="214">
        <f t="shared" si="7"/>
        <v>16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302"/>
      <c r="AT24" s="303"/>
      <c r="AU24" s="65"/>
      <c r="AV24" s="339" t="s">
        <v>140</v>
      </c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</row>
    <row r="25" spans="1:96" s="63" customFormat="1" ht="15">
      <c r="A25" s="132">
        <v>16</v>
      </c>
      <c r="B25" s="139"/>
      <c r="C25" s="133" t="s">
        <v>153</v>
      </c>
      <c r="D25" s="133"/>
      <c r="E25" s="133"/>
      <c r="F25" s="135">
        <v>10</v>
      </c>
      <c r="G25" s="136">
        <v>15</v>
      </c>
      <c r="H25" s="136"/>
      <c r="I25" s="136"/>
      <c r="J25" s="136"/>
      <c r="K25" s="137"/>
      <c r="L25" s="76">
        <f t="shared" si="8"/>
        <v>40171.00000000001</v>
      </c>
      <c r="M25" s="396">
        <f t="shared" si="9"/>
        <v>40185.00000000001</v>
      </c>
      <c r="N25" s="397">
        <f t="shared" si="10"/>
        <v>39356</v>
      </c>
      <c r="O25" s="398">
        <f t="shared" si="11"/>
        <v>40171.00000000001</v>
      </c>
      <c r="P25" s="398">
        <f t="shared" si="12"/>
        <v>39356</v>
      </c>
      <c r="Q25" s="398">
        <f t="shared" si="13"/>
        <v>39356</v>
      </c>
      <c r="R25" s="398">
        <f t="shared" si="14"/>
        <v>39356</v>
      </c>
      <c r="S25" s="215"/>
      <c r="T25" s="212"/>
      <c r="U25" s="212"/>
      <c r="V25" s="212"/>
      <c r="W25" s="212"/>
      <c r="X25" s="213"/>
      <c r="Y25" s="214"/>
      <c r="Z25" s="214"/>
      <c r="AA25" s="214"/>
      <c r="AB25" s="214"/>
      <c r="AC25" s="214"/>
      <c r="AD25" s="214"/>
      <c r="AE25" s="214"/>
      <c r="AF25" s="214"/>
      <c r="AG25" s="214"/>
      <c r="AH25" s="214">
        <f t="shared" si="7"/>
        <v>80</v>
      </c>
      <c r="AI25" s="214"/>
      <c r="AJ25" s="214"/>
      <c r="AK25" s="214"/>
      <c r="AL25" s="214"/>
      <c r="AM25" s="214"/>
      <c r="AN25" s="214"/>
      <c r="AO25" s="214">
        <f>F25*8</f>
        <v>80</v>
      </c>
      <c r="AP25" s="214"/>
      <c r="AQ25" s="214"/>
      <c r="AR25" s="214"/>
      <c r="AS25" s="302"/>
      <c r="AT25" s="303"/>
      <c r="AU25" s="65"/>
      <c r="AV25" s="339" t="s">
        <v>140</v>
      </c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</row>
    <row r="26" spans="1:96" s="63" customFormat="1" ht="15">
      <c r="A26" s="132">
        <v>17</v>
      </c>
      <c r="B26" s="139"/>
      <c r="C26" s="133" t="s">
        <v>154</v>
      </c>
      <c r="D26" s="133"/>
      <c r="E26" s="133"/>
      <c r="F26" s="135">
        <v>60</v>
      </c>
      <c r="G26" s="136">
        <v>16</v>
      </c>
      <c r="H26" s="136"/>
      <c r="I26" s="136"/>
      <c r="J26" s="136"/>
      <c r="K26" s="137"/>
      <c r="L26" s="76">
        <f t="shared" si="8"/>
        <v>40185.00000000001</v>
      </c>
      <c r="M26" s="396">
        <f t="shared" si="9"/>
        <v>40269.00000000001</v>
      </c>
      <c r="N26" s="397">
        <f t="shared" si="10"/>
        <v>39356</v>
      </c>
      <c r="O26" s="398">
        <f t="shared" si="11"/>
        <v>40185.00000000001</v>
      </c>
      <c r="P26" s="398">
        <f t="shared" si="12"/>
        <v>39356</v>
      </c>
      <c r="Q26" s="398">
        <f t="shared" si="13"/>
        <v>39356</v>
      </c>
      <c r="R26" s="398">
        <f t="shared" si="14"/>
        <v>39356</v>
      </c>
      <c r="S26" s="215"/>
      <c r="T26" s="212"/>
      <c r="U26" s="212"/>
      <c r="V26" s="212"/>
      <c r="W26" s="212"/>
      <c r="X26" s="213"/>
      <c r="Y26" s="214"/>
      <c r="Z26" s="214">
        <f>F26*8</f>
        <v>480</v>
      </c>
      <c r="AA26" s="214"/>
      <c r="AB26" s="214"/>
      <c r="AC26" s="214"/>
      <c r="AD26" s="214">
        <v>160</v>
      </c>
      <c r="AE26" s="214"/>
      <c r="AF26" s="214"/>
      <c r="AG26" s="214"/>
      <c r="AH26" s="214">
        <f>F26*4</f>
        <v>240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302"/>
      <c r="AT26" s="303"/>
      <c r="AU26" s="65"/>
      <c r="AV26" s="339" t="s">
        <v>140</v>
      </c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</row>
    <row r="27" spans="1:96" s="63" customFormat="1" ht="15">
      <c r="A27" s="132">
        <v>18</v>
      </c>
      <c r="B27" s="139"/>
      <c r="C27" s="133" t="s">
        <v>155</v>
      </c>
      <c r="D27" s="133"/>
      <c r="E27" s="133"/>
      <c r="F27" s="135">
        <v>10</v>
      </c>
      <c r="G27" s="136">
        <v>17</v>
      </c>
      <c r="H27" s="136"/>
      <c r="I27" s="136"/>
      <c r="J27" s="136"/>
      <c r="K27" s="137"/>
      <c r="L27" s="76">
        <f t="shared" si="8"/>
        <v>40269.00000000001</v>
      </c>
      <c r="M27" s="396">
        <f t="shared" si="9"/>
        <v>40283.00000000001</v>
      </c>
      <c r="N27" s="397">
        <f t="shared" si="10"/>
        <v>39356</v>
      </c>
      <c r="O27" s="398">
        <f t="shared" si="11"/>
        <v>40269.00000000001</v>
      </c>
      <c r="P27" s="398">
        <f t="shared" si="12"/>
        <v>39356</v>
      </c>
      <c r="Q27" s="398">
        <f t="shared" si="13"/>
        <v>39356</v>
      </c>
      <c r="R27" s="398">
        <f t="shared" si="14"/>
        <v>39356</v>
      </c>
      <c r="S27" s="215"/>
      <c r="T27" s="212"/>
      <c r="U27" s="212"/>
      <c r="V27" s="212"/>
      <c r="W27" s="212"/>
      <c r="X27" s="213"/>
      <c r="Y27" s="214"/>
      <c r="Z27" s="214"/>
      <c r="AA27" s="214"/>
      <c r="AB27" s="214"/>
      <c r="AC27" s="214"/>
      <c r="AD27" s="214"/>
      <c r="AE27" s="214"/>
      <c r="AF27" s="214"/>
      <c r="AG27" s="214"/>
      <c r="AH27" s="214">
        <f t="shared" si="7"/>
        <v>80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302"/>
      <c r="AT27" s="303"/>
      <c r="AU27" s="65"/>
      <c r="AV27" s="339" t="s">
        <v>140</v>
      </c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</row>
    <row r="28" spans="1:96" s="63" customFormat="1" ht="15">
      <c r="A28" s="132">
        <v>19</v>
      </c>
      <c r="B28" s="139"/>
      <c r="C28" s="133" t="s">
        <v>156</v>
      </c>
      <c r="D28" s="133"/>
      <c r="E28" s="133"/>
      <c r="F28" s="135">
        <v>2</v>
      </c>
      <c r="G28" s="136">
        <v>18</v>
      </c>
      <c r="H28" s="136"/>
      <c r="I28" s="136"/>
      <c r="J28" s="136"/>
      <c r="K28" s="137">
        <v>40299</v>
      </c>
      <c r="L28" s="76">
        <f t="shared" si="4"/>
        <v>40299</v>
      </c>
      <c r="M28" s="396">
        <f t="shared" si="5"/>
        <v>40301.8</v>
      </c>
      <c r="N28" s="397">
        <f t="shared" si="6"/>
        <v>40299</v>
      </c>
      <c r="O28" s="398">
        <f t="shared" si="0"/>
        <v>40283.00000000001</v>
      </c>
      <c r="P28" s="398">
        <f t="shared" si="1"/>
        <v>39356</v>
      </c>
      <c r="Q28" s="398">
        <f t="shared" si="2"/>
        <v>39356</v>
      </c>
      <c r="R28" s="398">
        <f t="shared" si="3"/>
        <v>39356</v>
      </c>
      <c r="S28" s="215"/>
      <c r="T28" s="212"/>
      <c r="U28" s="212"/>
      <c r="V28" s="212"/>
      <c r="W28" s="212"/>
      <c r="X28" s="213"/>
      <c r="Y28" s="214"/>
      <c r="Z28" s="214"/>
      <c r="AA28" s="214"/>
      <c r="AB28" s="214"/>
      <c r="AC28" s="214"/>
      <c r="AD28" s="214"/>
      <c r="AE28" s="214"/>
      <c r="AF28" s="214"/>
      <c r="AG28" s="214"/>
      <c r="AH28" s="214">
        <f t="shared" si="7"/>
        <v>16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302"/>
      <c r="AT28" s="303"/>
      <c r="AU28" s="65"/>
      <c r="AV28" s="339" t="s">
        <v>140</v>
      </c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</row>
    <row r="29" spans="1:96" s="63" customFormat="1" ht="15">
      <c r="A29" s="132">
        <v>20</v>
      </c>
      <c r="B29" s="139"/>
      <c r="C29" s="133" t="s">
        <v>196</v>
      </c>
      <c r="D29" s="133"/>
      <c r="E29" s="133"/>
      <c r="F29" s="135">
        <v>5</v>
      </c>
      <c r="G29" s="136">
        <v>19</v>
      </c>
      <c r="H29" s="136"/>
      <c r="I29" s="136"/>
      <c r="J29" s="136"/>
      <c r="K29" s="137"/>
      <c r="L29" s="76">
        <f>IF(F29="","",MAX(N29:R29))</f>
        <v>40301.8</v>
      </c>
      <c r="M29" s="396">
        <f>IF(F29="","",+L29+(F29*7/5))</f>
        <v>40308.8</v>
      </c>
      <c r="N29" s="397">
        <f>IF(K29="",(DATEVALUE("10/1/2007")),K29)</f>
        <v>39356</v>
      </c>
      <c r="O29" s="398">
        <f>IF(G29="",(DATEVALUE("10/1/2007")),VLOOKUP(G29,$A$10:$M$154,13))</f>
        <v>40301.8</v>
      </c>
      <c r="P29" s="398">
        <f>IF(H29="",(DATEVALUE("10/1/2007")),VLOOKUP(H29,$A$10:$M$154,13))</f>
        <v>39356</v>
      </c>
      <c r="Q29" s="398">
        <f>IF(I29="",(DATEVALUE("10/1/2007")),VLOOKUP(I29,$A$10:$M$154,13))</f>
        <v>39356</v>
      </c>
      <c r="R29" s="398">
        <f>IF(J29="",(DATEVALUE("10/1/2007")),VLOOKUP(J29,$A$10:$M$154,13))</f>
        <v>39356</v>
      </c>
      <c r="S29" s="215"/>
      <c r="T29" s="212"/>
      <c r="U29" s="212"/>
      <c r="V29" s="212"/>
      <c r="W29" s="212"/>
      <c r="X29" s="213"/>
      <c r="Y29" s="214"/>
      <c r="Z29" s="214"/>
      <c r="AA29" s="214"/>
      <c r="AB29" s="214"/>
      <c r="AC29" s="214"/>
      <c r="AD29" s="214"/>
      <c r="AE29" s="214"/>
      <c r="AF29" s="214"/>
      <c r="AG29" s="214"/>
      <c r="AH29" s="214">
        <f>F29*8</f>
        <v>40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302"/>
      <c r="AT29" s="303"/>
      <c r="AU29" s="65"/>
      <c r="AV29" s="339" t="s">
        <v>140</v>
      </c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</row>
    <row r="30" spans="1:96" s="63" customFormat="1" ht="15">
      <c r="A30" s="132"/>
      <c r="B30" s="139"/>
      <c r="C30" s="133"/>
      <c r="D30" s="133"/>
      <c r="E30" s="133"/>
      <c r="F30" s="135"/>
      <c r="G30" s="136"/>
      <c r="H30" s="136"/>
      <c r="I30" s="136"/>
      <c r="J30" s="136"/>
      <c r="K30" s="137"/>
      <c r="L30" s="76">
        <f t="shared" si="4"/>
      </c>
      <c r="M30" s="396">
        <f t="shared" si="5"/>
      </c>
      <c r="N30" s="397">
        <f t="shared" si="6"/>
        <v>39356</v>
      </c>
      <c r="O30" s="398">
        <f t="shared" si="0"/>
        <v>39356</v>
      </c>
      <c r="P30" s="398">
        <f t="shared" si="1"/>
        <v>39356</v>
      </c>
      <c r="Q30" s="398">
        <f t="shared" si="2"/>
        <v>39356</v>
      </c>
      <c r="R30" s="398">
        <f t="shared" si="3"/>
        <v>39356</v>
      </c>
      <c r="S30" s="215"/>
      <c r="T30" s="212"/>
      <c r="U30" s="212"/>
      <c r="V30" s="212"/>
      <c r="W30" s="212"/>
      <c r="X30" s="213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302"/>
      <c r="AT30" s="303"/>
      <c r="AU30" s="65"/>
      <c r="AV30" s="339" t="s">
        <v>140</v>
      </c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</row>
    <row r="31" spans="1:96" s="63" customFormat="1" ht="15">
      <c r="A31" s="132">
        <v>21</v>
      </c>
      <c r="B31" s="133"/>
      <c r="C31" s="139" t="s">
        <v>157</v>
      </c>
      <c r="D31" s="133"/>
      <c r="E31" s="133" t="s">
        <v>177</v>
      </c>
      <c r="F31" s="135"/>
      <c r="G31" s="136"/>
      <c r="H31" s="136"/>
      <c r="I31" s="136"/>
      <c r="J31" s="136"/>
      <c r="L31" s="76">
        <f t="shared" si="4"/>
      </c>
      <c r="M31" s="396">
        <f t="shared" si="5"/>
      </c>
      <c r="N31" s="397">
        <f>IF(K32="",(DATEVALUE("10/1/2007")),K32)</f>
        <v>39356</v>
      </c>
      <c r="O31" s="398">
        <f t="shared" si="0"/>
        <v>39356</v>
      </c>
      <c r="P31" s="398">
        <f t="shared" si="1"/>
        <v>39356</v>
      </c>
      <c r="Q31" s="398">
        <f t="shared" si="2"/>
        <v>39356</v>
      </c>
      <c r="R31" s="398">
        <f t="shared" si="3"/>
        <v>39356</v>
      </c>
      <c r="S31" s="215"/>
      <c r="T31" s="212"/>
      <c r="U31" s="212"/>
      <c r="V31" s="212"/>
      <c r="W31" s="212"/>
      <c r="X31" s="213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302"/>
      <c r="AT31" s="303"/>
      <c r="AU31" s="65"/>
      <c r="AV31" s="339" t="s">
        <v>140</v>
      </c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</row>
    <row r="32" spans="1:96" s="63" customFormat="1" ht="15">
      <c r="A32" s="132">
        <v>22</v>
      </c>
      <c r="B32" s="139"/>
      <c r="C32" s="133" t="s">
        <v>158</v>
      </c>
      <c r="D32" s="133"/>
      <c r="E32" s="133"/>
      <c r="F32" s="135">
        <v>2</v>
      </c>
      <c r="G32" s="136">
        <v>20</v>
      </c>
      <c r="H32" s="136"/>
      <c r="I32" s="136"/>
      <c r="J32" s="136"/>
      <c r="K32" s="137"/>
      <c r="L32" s="76">
        <f>IF(F32="","",MAX(N32:R32))</f>
        <v>40308.8</v>
      </c>
      <c r="M32" s="396">
        <f>IF(F32="","",+L32+(F32*7/5))</f>
        <v>40311.600000000006</v>
      </c>
      <c r="N32" s="397">
        <f>IF(K32="",(DATEVALUE("10/1/2007")),K32)</f>
        <v>39356</v>
      </c>
      <c r="O32" s="398">
        <f aca="true" t="shared" si="15" ref="O32:R34">IF(G32="",(DATEVALUE("10/1/2007")),VLOOKUP(G32,$A$10:$M$154,13))</f>
        <v>40308.8</v>
      </c>
      <c r="P32" s="398">
        <f t="shared" si="15"/>
        <v>39356</v>
      </c>
      <c r="Q32" s="398">
        <f t="shared" si="15"/>
        <v>39356</v>
      </c>
      <c r="R32" s="398">
        <f t="shared" si="15"/>
        <v>39356</v>
      </c>
      <c r="S32" s="215"/>
      <c r="T32" s="212"/>
      <c r="U32" s="212"/>
      <c r="V32" s="212"/>
      <c r="W32" s="212"/>
      <c r="X32" s="213"/>
      <c r="Y32" s="214"/>
      <c r="Z32" s="214"/>
      <c r="AA32" s="214"/>
      <c r="AB32" s="214"/>
      <c r="AC32" s="214"/>
      <c r="AD32" s="214"/>
      <c r="AE32" s="214"/>
      <c r="AF32" s="214"/>
      <c r="AG32" s="214"/>
      <c r="AH32" s="214">
        <f t="shared" si="7"/>
        <v>16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302"/>
      <c r="AT32" s="303"/>
      <c r="AU32" s="65"/>
      <c r="AV32" s="339" t="s">
        <v>140</v>
      </c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</row>
    <row r="33" spans="1:96" s="63" customFormat="1" ht="15">
      <c r="A33" s="132">
        <v>23</v>
      </c>
      <c r="B33" s="139"/>
      <c r="C33" s="133" t="s">
        <v>154</v>
      </c>
      <c r="D33" s="133"/>
      <c r="E33" s="133"/>
      <c r="F33" s="135">
        <v>10</v>
      </c>
      <c r="G33" s="136">
        <v>22</v>
      </c>
      <c r="H33" s="136"/>
      <c r="I33" s="136"/>
      <c r="J33" s="136"/>
      <c r="K33" s="137"/>
      <c r="L33" s="76">
        <f>IF(F33="","",MAX(N33:R33))</f>
        <v>40311.600000000006</v>
      </c>
      <c r="M33" s="396">
        <f>IF(F33="","",+L33+(F33*7/5))</f>
        <v>40325.600000000006</v>
      </c>
      <c r="N33" s="397">
        <f>IF(K33="",(DATEVALUE("10/1/2007")),K33)</f>
        <v>39356</v>
      </c>
      <c r="O33" s="398">
        <f t="shared" si="15"/>
        <v>40311.600000000006</v>
      </c>
      <c r="P33" s="398">
        <f t="shared" si="15"/>
        <v>39356</v>
      </c>
      <c r="Q33" s="398">
        <f t="shared" si="15"/>
        <v>39356</v>
      </c>
      <c r="R33" s="398">
        <f t="shared" si="15"/>
        <v>39356</v>
      </c>
      <c r="S33" s="215"/>
      <c r="T33" s="212"/>
      <c r="U33" s="212"/>
      <c r="V33" s="212"/>
      <c r="W33" s="212"/>
      <c r="X33" s="213"/>
      <c r="Y33" s="214"/>
      <c r="Z33" s="214">
        <f>F33*8</f>
        <v>80</v>
      </c>
      <c r="AA33" s="214"/>
      <c r="AB33" s="214"/>
      <c r="AC33" s="214"/>
      <c r="AD33" s="214">
        <v>80</v>
      </c>
      <c r="AE33" s="214"/>
      <c r="AF33" s="214"/>
      <c r="AG33" s="214"/>
      <c r="AH33" s="214">
        <f>F33*2</f>
        <v>20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302"/>
      <c r="AT33" s="303"/>
      <c r="AU33" s="65"/>
      <c r="AV33" s="339" t="s">
        <v>140</v>
      </c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</row>
    <row r="34" spans="1:96" s="63" customFormat="1" ht="15">
      <c r="A34" s="132">
        <v>24</v>
      </c>
      <c r="B34" s="139"/>
      <c r="C34" s="133" t="s">
        <v>159</v>
      </c>
      <c r="D34" s="133"/>
      <c r="E34" s="133"/>
      <c r="F34" s="135">
        <v>5</v>
      </c>
      <c r="G34" s="136">
        <v>23</v>
      </c>
      <c r="H34" s="136"/>
      <c r="I34" s="136"/>
      <c r="J34" s="136"/>
      <c r="K34" s="137"/>
      <c r="L34" s="76">
        <f>IF(F34="","",MAX(N34:R34))</f>
        <v>40325.600000000006</v>
      </c>
      <c r="M34" s="396">
        <f>IF(F34="","",+L34+(F34*7/5))</f>
        <v>40332.600000000006</v>
      </c>
      <c r="N34" s="397">
        <f>IF(K34="",(DATEVALUE("10/1/2007")),K34)</f>
        <v>39356</v>
      </c>
      <c r="O34" s="398">
        <f t="shared" si="15"/>
        <v>40325.600000000006</v>
      </c>
      <c r="P34" s="398">
        <f t="shared" si="15"/>
        <v>39356</v>
      </c>
      <c r="Q34" s="398">
        <f t="shared" si="15"/>
        <v>39356</v>
      </c>
      <c r="R34" s="398">
        <f t="shared" si="15"/>
        <v>39356</v>
      </c>
      <c r="S34" s="215"/>
      <c r="T34" s="212"/>
      <c r="U34" s="212"/>
      <c r="V34" s="212"/>
      <c r="W34" s="212"/>
      <c r="X34" s="213"/>
      <c r="Y34" s="214">
        <v>80</v>
      </c>
      <c r="Z34" s="214"/>
      <c r="AA34" s="214"/>
      <c r="AB34" s="214"/>
      <c r="AC34" s="214"/>
      <c r="AD34" s="214"/>
      <c r="AE34" s="214"/>
      <c r="AF34" s="214"/>
      <c r="AG34" s="214"/>
      <c r="AH34" s="214">
        <f t="shared" si="7"/>
        <v>40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302"/>
      <c r="AT34" s="303"/>
      <c r="AU34" s="65"/>
      <c r="AV34" s="339" t="s">
        <v>140</v>
      </c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</row>
    <row r="35" spans="1:96" s="63" customFormat="1" ht="15">
      <c r="A35" s="132">
        <v>25</v>
      </c>
      <c r="B35" s="139"/>
      <c r="C35" s="133" t="s">
        <v>153</v>
      </c>
      <c r="D35" s="133"/>
      <c r="E35" s="133"/>
      <c r="F35" s="135">
        <v>10</v>
      </c>
      <c r="G35" s="136">
        <v>24</v>
      </c>
      <c r="H35" s="136"/>
      <c r="I35" s="136"/>
      <c r="J35" s="136"/>
      <c r="K35" s="137"/>
      <c r="L35" s="76">
        <f t="shared" si="4"/>
        <v>40332.600000000006</v>
      </c>
      <c r="M35" s="396">
        <f t="shared" si="5"/>
        <v>40346.600000000006</v>
      </c>
      <c r="N35" s="397">
        <f t="shared" si="6"/>
        <v>39356</v>
      </c>
      <c r="O35" s="398">
        <f t="shared" si="0"/>
        <v>40332.600000000006</v>
      </c>
      <c r="P35" s="398">
        <f t="shared" si="1"/>
        <v>39356</v>
      </c>
      <c r="Q35" s="398">
        <f t="shared" si="2"/>
        <v>39356</v>
      </c>
      <c r="R35" s="398">
        <f t="shared" si="3"/>
        <v>39356</v>
      </c>
      <c r="S35" s="215"/>
      <c r="T35" s="212"/>
      <c r="U35" s="212"/>
      <c r="V35" s="212"/>
      <c r="W35" s="212"/>
      <c r="X35" s="213"/>
      <c r="Y35" s="214"/>
      <c r="Z35" s="214"/>
      <c r="AA35" s="214"/>
      <c r="AB35" s="214"/>
      <c r="AC35" s="214"/>
      <c r="AD35" s="214"/>
      <c r="AE35" s="214"/>
      <c r="AF35" s="214"/>
      <c r="AG35" s="214"/>
      <c r="AH35" s="214">
        <f t="shared" si="7"/>
        <v>80</v>
      </c>
      <c r="AI35" s="214"/>
      <c r="AJ35" s="214"/>
      <c r="AK35" s="214"/>
      <c r="AL35" s="214"/>
      <c r="AM35" s="214"/>
      <c r="AN35" s="214"/>
      <c r="AO35" s="214">
        <f>F35*8</f>
        <v>80</v>
      </c>
      <c r="AP35" s="214"/>
      <c r="AQ35" s="214"/>
      <c r="AR35" s="214"/>
      <c r="AS35" s="302"/>
      <c r="AT35" s="303"/>
      <c r="AU35" s="65"/>
      <c r="AV35" s="339" t="s">
        <v>140</v>
      </c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</row>
    <row r="36" spans="1:96" s="63" customFormat="1" ht="15">
      <c r="A36" s="132">
        <v>26</v>
      </c>
      <c r="B36" s="139"/>
      <c r="C36" s="133" t="s">
        <v>160</v>
      </c>
      <c r="D36" s="133"/>
      <c r="E36" s="133"/>
      <c r="F36" s="135">
        <v>10</v>
      </c>
      <c r="G36" s="136">
        <v>25</v>
      </c>
      <c r="H36" s="136"/>
      <c r="I36" s="136"/>
      <c r="J36" s="136"/>
      <c r="K36" s="137"/>
      <c r="L36" s="76">
        <f t="shared" si="4"/>
        <v>40346.600000000006</v>
      </c>
      <c r="M36" s="396">
        <f t="shared" si="5"/>
        <v>40360.600000000006</v>
      </c>
      <c r="N36" s="397">
        <f t="shared" si="6"/>
        <v>39356</v>
      </c>
      <c r="O36" s="398">
        <f t="shared" si="0"/>
        <v>40346.600000000006</v>
      </c>
      <c r="P36" s="398">
        <f t="shared" si="1"/>
        <v>39356</v>
      </c>
      <c r="Q36" s="398">
        <f t="shared" si="2"/>
        <v>39356</v>
      </c>
      <c r="R36" s="398">
        <f t="shared" si="3"/>
        <v>39356</v>
      </c>
      <c r="S36" s="215"/>
      <c r="T36" s="212"/>
      <c r="U36" s="212"/>
      <c r="V36" s="212"/>
      <c r="W36" s="212"/>
      <c r="X36" s="213"/>
      <c r="Y36" s="214"/>
      <c r="Z36" s="214"/>
      <c r="AA36" s="214"/>
      <c r="AB36" s="214"/>
      <c r="AC36" s="214"/>
      <c r="AD36" s="214"/>
      <c r="AE36" s="214"/>
      <c r="AF36" s="214"/>
      <c r="AG36" s="214"/>
      <c r="AH36" s="214">
        <f t="shared" si="7"/>
        <v>80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302"/>
      <c r="AT36" s="303"/>
      <c r="AU36" s="65"/>
      <c r="AV36" s="339" t="s">
        <v>140</v>
      </c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</row>
    <row r="37" spans="1:96" s="63" customFormat="1" ht="15">
      <c r="A37" s="132">
        <v>27</v>
      </c>
      <c r="B37" s="139"/>
      <c r="C37" s="133" t="s">
        <v>161</v>
      </c>
      <c r="D37" s="133"/>
      <c r="E37" s="133"/>
      <c r="F37" s="135">
        <v>10</v>
      </c>
      <c r="G37" s="136">
        <v>26</v>
      </c>
      <c r="H37" s="136"/>
      <c r="I37" s="136"/>
      <c r="J37" s="136"/>
      <c r="K37" s="137"/>
      <c r="L37" s="76">
        <f t="shared" si="4"/>
        <v>40360.600000000006</v>
      </c>
      <c r="M37" s="396">
        <f t="shared" si="5"/>
        <v>40374.600000000006</v>
      </c>
      <c r="N37" s="397">
        <f t="shared" si="6"/>
        <v>39356</v>
      </c>
      <c r="O37" s="398">
        <f t="shared" si="0"/>
        <v>40360.600000000006</v>
      </c>
      <c r="P37" s="398">
        <f t="shared" si="1"/>
        <v>39356</v>
      </c>
      <c r="Q37" s="398">
        <f t="shared" si="2"/>
        <v>39356</v>
      </c>
      <c r="R37" s="398">
        <f t="shared" si="3"/>
        <v>39356</v>
      </c>
      <c r="S37" s="215"/>
      <c r="T37" s="212"/>
      <c r="U37" s="212"/>
      <c r="V37" s="212"/>
      <c r="W37" s="212"/>
      <c r="X37" s="213"/>
      <c r="Y37" s="214"/>
      <c r="Z37" s="214"/>
      <c r="AA37" s="214"/>
      <c r="AB37" s="214"/>
      <c r="AC37" s="214"/>
      <c r="AD37" s="214"/>
      <c r="AE37" s="214"/>
      <c r="AF37" s="214"/>
      <c r="AG37" s="214"/>
      <c r="AH37" s="214">
        <f t="shared" si="7"/>
        <v>80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302"/>
      <c r="AT37" s="303"/>
      <c r="AU37" s="65"/>
      <c r="AV37" s="339" t="s">
        <v>140</v>
      </c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</row>
    <row r="38" spans="1:96" s="63" customFormat="1" ht="15">
      <c r="A38" s="132">
        <v>28</v>
      </c>
      <c r="B38" s="139"/>
      <c r="C38" s="133" t="s">
        <v>162</v>
      </c>
      <c r="D38" s="133"/>
      <c r="E38" s="133"/>
      <c r="F38" s="135">
        <v>2</v>
      </c>
      <c r="G38" s="136"/>
      <c r="H38" s="136"/>
      <c r="I38" s="136"/>
      <c r="J38" s="136"/>
      <c r="K38" s="137">
        <v>40452</v>
      </c>
      <c r="L38" s="76">
        <f t="shared" si="4"/>
        <v>40452</v>
      </c>
      <c r="M38" s="396">
        <f t="shared" si="5"/>
        <v>40454.8</v>
      </c>
      <c r="N38" s="397">
        <f t="shared" si="6"/>
        <v>40452</v>
      </c>
      <c r="O38" s="398">
        <f t="shared" si="0"/>
        <v>39356</v>
      </c>
      <c r="P38" s="398">
        <f t="shared" si="1"/>
        <v>39356</v>
      </c>
      <c r="Q38" s="398">
        <f t="shared" si="2"/>
        <v>39356</v>
      </c>
      <c r="R38" s="398">
        <f t="shared" si="3"/>
        <v>39356</v>
      </c>
      <c r="S38" s="215"/>
      <c r="T38" s="212"/>
      <c r="U38" s="212"/>
      <c r="V38" s="212"/>
      <c r="W38" s="212"/>
      <c r="X38" s="213"/>
      <c r="Y38" s="214"/>
      <c r="Z38" s="214"/>
      <c r="AA38" s="214"/>
      <c r="AB38" s="214"/>
      <c r="AC38" s="214"/>
      <c r="AD38" s="214"/>
      <c r="AE38" s="214"/>
      <c r="AF38" s="214"/>
      <c r="AG38" s="214"/>
      <c r="AH38" s="214">
        <f t="shared" si="7"/>
        <v>16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302"/>
      <c r="AT38" s="303"/>
      <c r="AU38" s="65"/>
      <c r="AV38" s="339" t="s">
        <v>140</v>
      </c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</row>
    <row r="39" spans="1:96" s="63" customFormat="1" ht="15">
      <c r="A39" s="132">
        <v>29</v>
      </c>
      <c r="B39" s="139"/>
      <c r="C39" s="133"/>
      <c r="D39" s="133"/>
      <c r="E39" s="133"/>
      <c r="F39" s="135"/>
      <c r="G39" s="136"/>
      <c r="H39" s="136"/>
      <c r="I39" s="136"/>
      <c r="J39" s="136"/>
      <c r="K39" s="137"/>
      <c r="L39" s="76">
        <f t="shared" si="4"/>
      </c>
      <c r="M39" s="396">
        <f t="shared" si="5"/>
      </c>
      <c r="N39" s="397">
        <f t="shared" si="6"/>
        <v>39356</v>
      </c>
      <c r="O39" s="398">
        <f t="shared" si="0"/>
        <v>39356</v>
      </c>
      <c r="P39" s="398">
        <f t="shared" si="1"/>
        <v>39356</v>
      </c>
      <c r="Q39" s="398">
        <f t="shared" si="2"/>
        <v>39356</v>
      </c>
      <c r="R39" s="398">
        <f t="shared" si="3"/>
        <v>39356</v>
      </c>
      <c r="S39" s="215"/>
      <c r="T39" s="212"/>
      <c r="U39" s="212"/>
      <c r="V39" s="212"/>
      <c r="W39" s="212"/>
      <c r="X39" s="213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302"/>
      <c r="AT39" s="303"/>
      <c r="AU39" s="65"/>
      <c r="AV39" s="339" t="s">
        <v>140</v>
      </c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</row>
    <row r="40" spans="1:96" s="63" customFormat="1" ht="15">
      <c r="A40" s="132">
        <v>30</v>
      </c>
      <c r="B40" s="133"/>
      <c r="C40" s="139" t="s">
        <v>163</v>
      </c>
      <c r="D40" s="133"/>
      <c r="E40" s="133"/>
      <c r="F40" s="135"/>
      <c r="G40" s="136"/>
      <c r="H40" s="136"/>
      <c r="I40" s="136"/>
      <c r="J40" s="136"/>
      <c r="K40" s="137"/>
      <c r="L40" s="76">
        <f t="shared" si="4"/>
      </c>
      <c r="M40" s="396">
        <f t="shared" si="5"/>
      </c>
      <c r="N40" s="397">
        <f t="shared" si="6"/>
        <v>39356</v>
      </c>
      <c r="O40" s="398">
        <f t="shared" si="0"/>
        <v>39356</v>
      </c>
      <c r="P40" s="398">
        <f t="shared" si="1"/>
        <v>39356</v>
      </c>
      <c r="Q40" s="398">
        <f t="shared" si="2"/>
        <v>39356</v>
      </c>
      <c r="R40" s="398">
        <f t="shared" si="3"/>
        <v>39356</v>
      </c>
      <c r="S40" s="215"/>
      <c r="T40" s="212"/>
      <c r="U40" s="212"/>
      <c r="V40" s="212"/>
      <c r="W40" s="212"/>
      <c r="X40" s="213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302"/>
      <c r="AT40" s="303"/>
      <c r="AU40" s="65"/>
      <c r="AV40" s="339" t="s">
        <v>140</v>
      </c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</row>
    <row r="41" spans="1:96" s="63" customFormat="1" ht="15">
      <c r="A41" s="132">
        <v>31</v>
      </c>
      <c r="B41" s="139"/>
      <c r="C41" s="133" t="s">
        <v>190</v>
      </c>
      <c r="D41" s="133"/>
      <c r="E41" s="133"/>
      <c r="F41" s="135"/>
      <c r="G41" s="136"/>
      <c r="H41" s="136"/>
      <c r="I41" s="136"/>
      <c r="J41" s="136"/>
      <c r="K41" s="137"/>
      <c r="L41" s="76">
        <f t="shared" si="4"/>
      </c>
      <c r="M41" s="396">
        <f t="shared" si="5"/>
      </c>
      <c r="N41" s="397">
        <f t="shared" si="6"/>
        <v>39356</v>
      </c>
      <c r="O41" s="398">
        <f t="shared" si="0"/>
        <v>39356</v>
      </c>
      <c r="P41" s="398">
        <f t="shared" si="1"/>
        <v>39356</v>
      </c>
      <c r="Q41" s="398">
        <f t="shared" si="2"/>
        <v>39356</v>
      </c>
      <c r="R41" s="398">
        <f t="shared" si="3"/>
        <v>39356</v>
      </c>
      <c r="S41" s="215"/>
      <c r="T41" s="212"/>
      <c r="U41" s="212"/>
      <c r="V41" s="212"/>
      <c r="W41" s="212"/>
      <c r="X41" s="213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302"/>
      <c r="AT41" s="303"/>
      <c r="AU41" s="65"/>
      <c r="AV41" s="339" t="s">
        <v>140</v>
      </c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</row>
    <row r="42" spans="1:96" s="63" customFormat="1" ht="15">
      <c r="A42" s="132">
        <v>32</v>
      </c>
      <c r="B42" s="139"/>
      <c r="C42" s="133"/>
      <c r="D42" s="133" t="s">
        <v>164</v>
      </c>
      <c r="E42" s="133"/>
      <c r="F42" s="135">
        <v>1</v>
      </c>
      <c r="G42" s="136">
        <v>28</v>
      </c>
      <c r="H42" s="136"/>
      <c r="I42" s="136"/>
      <c r="J42" s="136"/>
      <c r="K42" s="137">
        <v>40544</v>
      </c>
      <c r="L42" s="76">
        <f t="shared" si="4"/>
        <v>40544</v>
      </c>
      <c r="M42" s="396">
        <f t="shared" si="5"/>
        <v>40545.4</v>
      </c>
      <c r="N42" s="397">
        <f t="shared" si="6"/>
        <v>40544</v>
      </c>
      <c r="O42" s="398">
        <f t="shared" si="0"/>
        <v>40454.8</v>
      </c>
      <c r="P42" s="398">
        <f t="shared" si="1"/>
        <v>39356</v>
      </c>
      <c r="Q42" s="398">
        <f t="shared" si="2"/>
        <v>39356</v>
      </c>
      <c r="R42" s="398">
        <f t="shared" si="3"/>
        <v>39356</v>
      </c>
      <c r="S42" s="215"/>
      <c r="T42" s="212"/>
      <c r="U42" s="212"/>
      <c r="V42" s="212"/>
      <c r="W42" s="212"/>
      <c r="X42" s="213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302"/>
      <c r="AT42" s="303"/>
      <c r="AU42" s="65"/>
      <c r="AV42" s="339" t="s">
        <v>140</v>
      </c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</row>
    <row r="43" spans="1:96" s="63" customFormat="1" ht="15">
      <c r="A43" s="132">
        <v>33</v>
      </c>
      <c r="B43" s="139"/>
      <c r="C43" s="133"/>
      <c r="D43" s="133" t="s">
        <v>165</v>
      </c>
      <c r="E43" s="133"/>
      <c r="F43" s="135">
        <v>1</v>
      </c>
      <c r="G43" s="136">
        <v>32</v>
      </c>
      <c r="H43" s="136"/>
      <c r="I43" s="136"/>
      <c r="J43" s="136"/>
      <c r="K43" s="137"/>
      <c r="L43" s="76">
        <f t="shared" si="4"/>
        <v>40545.4</v>
      </c>
      <c r="M43" s="396">
        <f t="shared" si="5"/>
        <v>40546.8</v>
      </c>
      <c r="N43" s="397">
        <f t="shared" si="6"/>
        <v>39356</v>
      </c>
      <c r="O43" s="398">
        <f t="shared" si="0"/>
        <v>40545.4</v>
      </c>
      <c r="P43" s="398">
        <f t="shared" si="1"/>
        <v>39356</v>
      </c>
      <c r="Q43" s="398">
        <f t="shared" si="2"/>
        <v>39356</v>
      </c>
      <c r="R43" s="398">
        <f t="shared" si="3"/>
        <v>39356</v>
      </c>
      <c r="S43" s="215"/>
      <c r="T43" s="212"/>
      <c r="U43" s="212"/>
      <c r="V43" s="212"/>
      <c r="W43" s="212"/>
      <c r="X43" s="213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302"/>
      <c r="AT43" s="303"/>
      <c r="AU43" s="65"/>
      <c r="AV43" s="339" t="s">
        <v>140</v>
      </c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</row>
    <row r="44" spans="1:96" s="63" customFormat="1" ht="15">
      <c r="A44" s="132">
        <v>34</v>
      </c>
      <c r="B44" s="139"/>
      <c r="C44" s="133"/>
      <c r="D44" s="399" t="s">
        <v>166</v>
      </c>
      <c r="E44" s="399"/>
      <c r="F44" s="135">
        <v>30</v>
      </c>
      <c r="G44" s="136">
        <v>33</v>
      </c>
      <c r="H44" s="136"/>
      <c r="I44" s="136"/>
      <c r="J44" s="136"/>
      <c r="K44" s="137"/>
      <c r="L44" s="76">
        <f t="shared" si="4"/>
        <v>40546.8</v>
      </c>
      <c r="M44" s="396">
        <f t="shared" si="5"/>
        <v>40588.8</v>
      </c>
      <c r="N44" s="397">
        <f t="shared" si="6"/>
        <v>39356</v>
      </c>
      <c r="O44" s="398">
        <f t="shared" si="0"/>
        <v>40546.8</v>
      </c>
      <c r="P44" s="398">
        <f t="shared" si="1"/>
        <v>39356</v>
      </c>
      <c r="Q44" s="398">
        <f t="shared" si="2"/>
        <v>39356</v>
      </c>
      <c r="R44" s="398">
        <f t="shared" si="3"/>
        <v>39356</v>
      </c>
      <c r="S44" s="215"/>
      <c r="T44" s="212"/>
      <c r="U44" s="212"/>
      <c r="V44" s="212"/>
      <c r="W44" s="212"/>
      <c r="X44" s="213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302"/>
      <c r="AT44" s="303"/>
      <c r="AU44" s="65"/>
      <c r="AV44" s="339" t="s">
        <v>140</v>
      </c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</row>
    <row r="45" spans="1:96" s="63" customFormat="1" ht="15">
      <c r="A45" s="132">
        <v>35</v>
      </c>
      <c r="B45" s="139"/>
      <c r="C45" s="133"/>
      <c r="D45" s="133" t="s">
        <v>167</v>
      </c>
      <c r="E45" s="133"/>
      <c r="F45" s="135">
        <v>1</v>
      </c>
      <c r="G45" s="136">
        <v>34</v>
      </c>
      <c r="H45" s="136"/>
      <c r="I45" s="136"/>
      <c r="J45" s="136"/>
      <c r="K45" s="137"/>
      <c r="L45" s="76">
        <f t="shared" si="4"/>
        <v>40588.8</v>
      </c>
      <c r="M45" s="396">
        <f t="shared" si="5"/>
        <v>40590.200000000004</v>
      </c>
      <c r="N45" s="397">
        <f t="shared" si="6"/>
        <v>39356</v>
      </c>
      <c r="O45" s="398">
        <f aca="true" t="shared" si="16" ref="O45:O55">IF(G45="",(DATEVALUE("10/1/2007")),VLOOKUP(G45,$A$10:$M$154,13))</f>
        <v>40588.8</v>
      </c>
      <c r="P45" s="398">
        <f aca="true" t="shared" si="17" ref="P45:P55">IF(H45="",(DATEVALUE("10/1/2007")),VLOOKUP(H45,$A$10:$M$154,13))</f>
        <v>39356</v>
      </c>
      <c r="Q45" s="398">
        <f aca="true" t="shared" si="18" ref="Q45:Q55">IF(I45="",(DATEVALUE("10/1/2007")),VLOOKUP(I45,$A$10:$M$154,13))</f>
        <v>39356</v>
      </c>
      <c r="R45" s="398">
        <f aca="true" t="shared" si="19" ref="R45:R55">IF(J45="",(DATEVALUE("10/1/2007")),VLOOKUP(J45,$A$10:$M$154,13))</f>
        <v>39356</v>
      </c>
      <c r="S45" s="215"/>
      <c r="T45" s="212"/>
      <c r="U45" s="212"/>
      <c r="V45" s="212"/>
      <c r="W45" s="212"/>
      <c r="X45" s="213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302"/>
      <c r="AT45" s="303"/>
      <c r="AU45" s="65"/>
      <c r="AV45" s="339" t="s">
        <v>140</v>
      </c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</row>
    <row r="46" spans="1:96" s="63" customFormat="1" ht="15">
      <c r="A46" s="132">
        <v>36</v>
      </c>
      <c r="B46" s="139"/>
      <c r="C46" s="133"/>
      <c r="D46" s="133" t="s">
        <v>168</v>
      </c>
      <c r="E46" s="133"/>
      <c r="F46" s="135">
        <v>90</v>
      </c>
      <c r="G46" s="136">
        <v>35</v>
      </c>
      <c r="H46" s="136"/>
      <c r="I46" s="136"/>
      <c r="J46" s="136"/>
      <c r="K46" s="137"/>
      <c r="L46" s="76">
        <f t="shared" si="4"/>
        <v>40590.200000000004</v>
      </c>
      <c r="M46" s="396">
        <f t="shared" si="5"/>
        <v>40716.200000000004</v>
      </c>
      <c r="N46" s="397">
        <f t="shared" si="6"/>
        <v>39356</v>
      </c>
      <c r="O46" s="398">
        <f t="shared" si="16"/>
        <v>40590.200000000004</v>
      </c>
      <c r="P46" s="398">
        <f t="shared" si="17"/>
        <v>39356</v>
      </c>
      <c r="Q46" s="398">
        <f t="shared" si="18"/>
        <v>39356</v>
      </c>
      <c r="R46" s="398">
        <f t="shared" si="19"/>
        <v>39356</v>
      </c>
      <c r="S46" s="215"/>
      <c r="T46" s="212"/>
      <c r="U46" s="212"/>
      <c r="V46" s="212"/>
      <c r="W46" s="212"/>
      <c r="X46" s="213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302"/>
      <c r="AT46" s="303"/>
      <c r="AU46" s="65"/>
      <c r="AV46" s="339" t="s">
        <v>140</v>
      </c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</row>
    <row r="47" spans="1:96" s="63" customFormat="1" ht="15">
      <c r="A47" s="132">
        <v>37</v>
      </c>
      <c r="B47" s="139"/>
      <c r="C47" s="133" t="s">
        <v>191</v>
      </c>
      <c r="D47" s="133"/>
      <c r="E47" s="133"/>
      <c r="F47" s="135"/>
      <c r="G47" s="136"/>
      <c r="H47" s="136"/>
      <c r="I47" s="136"/>
      <c r="J47" s="136"/>
      <c r="K47" s="137"/>
      <c r="L47" s="76">
        <f t="shared" si="4"/>
      </c>
      <c r="M47" s="396">
        <f t="shared" si="5"/>
      </c>
      <c r="N47" s="397">
        <f t="shared" si="6"/>
        <v>39356</v>
      </c>
      <c r="O47" s="398">
        <f t="shared" si="16"/>
        <v>39356</v>
      </c>
      <c r="P47" s="398">
        <f t="shared" si="17"/>
        <v>39356</v>
      </c>
      <c r="Q47" s="398">
        <f t="shared" si="18"/>
        <v>39356</v>
      </c>
      <c r="R47" s="398">
        <f t="shared" si="19"/>
        <v>39356</v>
      </c>
      <c r="S47" s="215"/>
      <c r="T47" s="212"/>
      <c r="U47" s="212"/>
      <c r="V47" s="212"/>
      <c r="W47" s="212"/>
      <c r="X47" s="213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302"/>
      <c r="AT47" s="303"/>
      <c r="AU47" s="65"/>
      <c r="AV47" s="339" t="s">
        <v>140</v>
      </c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</row>
    <row r="48" spans="1:96" s="63" customFormat="1" ht="15">
      <c r="A48" s="132">
        <v>38</v>
      </c>
      <c r="B48" s="139"/>
      <c r="C48" s="133"/>
      <c r="D48" s="133" t="s">
        <v>164</v>
      </c>
      <c r="E48" s="133"/>
      <c r="F48" s="135">
        <v>2</v>
      </c>
      <c r="G48" s="136">
        <v>28</v>
      </c>
      <c r="H48" s="136"/>
      <c r="I48" s="136"/>
      <c r="J48" s="136"/>
      <c r="K48" s="137">
        <v>40544</v>
      </c>
      <c r="L48" s="76">
        <f t="shared" si="4"/>
        <v>40544</v>
      </c>
      <c r="M48" s="396">
        <f t="shared" si="5"/>
        <v>40546.8</v>
      </c>
      <c r="N48" s="397">
        <f t="shared" si="6"/>
        <v>40544</v>
      </c>
      <c r="O48" s="398">
        <f t="shared" si="16"/>
        <v>40454.8</v>
      </c>
      <c r="P48" s="398">
        <f t="shared" si="17"/>
        <v>39356</v>
      </c>
      <c r="Q48" s="398">
        <f t="shared" si="18"/>
        <v>39356</v>
      </c>
      <c r="R48" s="398">
        <f t="shared" si="19"/>
        <v>39356</v>
      </c>
      <c r="S48" s="215"/>
      <c r="T48" s="212"/>
      <c r="U48" s="212"/>
      <c r="V48" s="212"/>
      <c r="W48" s="212"/>
      <c r="X48" s="213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302"/>
      <c r="AT48" s="303"/>
      <c r="AU48" s="65"/>
      <c r="AV48" s="339" t="s">
        <v>140</v>
      </c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</row>
    <row r="49" spans="1:96" s="63" customFormat="1" ht="15">
      <c r="A49" s="132">
        <v>39</v>
      </c>
      <c r="B49" s="139"/>
      <c r="C49" s="133"/>
      <c r="D49" s="133" t="s">
        <v>165</v>
      </c>
      <c r="E49" s="133"/>
      <c r="F49" s="135">
        <v>1</v>
      </c>
      <c r="G49" s="136">
        <v>38</v>
      </c>
      <c r="H49" s="136"/>
      <c r="I49" s="136"/>
      <c r="J49" s="136"/>
      <c r="K49" s="137"/>
      <c r="L49" s="76">
        <f t="shared" si="4"/>
        <v>40546.8</v>
      </c>
      <c r="M49" s="396">
        <f t="shared" si="5"/>
        <v>40548.200000000004</v>
      </c>
      <c r="N49" s="397">
        <f t="shared" si="6"/>
        <v>39356</v>
      </c>
      <c r="O49" s="398">
        <f t="shared" si="16"/>
        <v>40546.8</v>
      </c>
      <c r="P49" s="398">
        <f t="shared" si="17"/>
        <v>39356</v>
      </c>
      <c r="Q49" s="398">
        <f t="shared" si="18"/>
        <v>39356</v>
      </c>
      <c r="R49" s="398">
        <f t="shared" si="19"/>
        <v>39356</v>
      </c>
      <c r="S49" s="215"/>
      <c r="T49" s="212"/>
      <c r="U49" s="212"/>
      <c r="V49" s="212"/>
      <c r="W49" s="212"/>
      <c r="X49" s="213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302"/>
      <c r="AT49" s="303"/>
      <c r="AU49" s="65"/>
      <c r="AV49" s="339" t="s">
        <v>140</v>
      </c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</row>
    <row r="50" spans="1:96" s="63" customFormat="1" ht="15">
      <c r="A50" s="132">
        <v>40</v>
      </c>
      <c r="B50" s="139"/>
      <c r="C50" s="133"/>
      <c r="D50" s="399" t="s">
        <v>166</v>
      </c>
      <c r="E50" s="399"/>
      <c r="F50" s="135">
        <v>30</v>
      </c>
      <c r="G50" s="136">
        <v>39</v>
      </c>
      <c r="H50" s="136"/>
      <c r="I50" s="136"/>
      <c r="J50" s="136"/>
      <c r="K50" s="137"/>
      <c r="L50" s="76">
        <f t="shared" si="4"/>
        <v>40548.200000000004</v>
      </c>
      <c r="M50" s="396">
        <f t="shared" si="5"/>
        <v>40590.200000000004</v>
      </c>
      <c r="N50" s="397">
        <f t="shared" si="6"/>
        <v>39356</v>
      </c>
      <c r="O50" s="398">
        <f t="shared" si="16"/>
        <v>40548.200000000004</v>
      </c>
      <c r="P50" s="398">
        <f t="shared" si="17"/>
        <v>39356</v>
      </c>
      <c r="Q50" s="398">
        <f t="shared" si="18"/>
        <v>39356</v>
      </c>
      <c r="R50" s="398">
        <f t="shared" si="19"/>
        <v>39356</v>
      </c>
      <c r="S50" s="215"/>
      <c r="T50" s="212"/>
      <c r="U50" s="212"/>
      <c r="V50" s="212"/>
      <c r="W50" s="212"/>
      <c r="X50" s="213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302"/>
      <c r="AT50" s="303"/>
      <c r="AU50" s="65"/>
      <c r="AV50" s="339" t="s">
        <v>140</v>
      </c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</row>
    <row r="51" spans="1:96" s="63" customFormat="1" ht="15">
      <c r="A51" s="132">
        <v>41</v>
      </c>
      <c r="B51" s="139"/>
      <c r="C51" s="133"/>
      <c r="D51" s="133" t="s">
        <v>167</v>
      </c>
      <c r="E51" s="133"/>
      <c r="F51" s="135">
        <v>1</v>
      </c>
      <c r="G51" s="136">
        <v>40</v>
      </c>
      <c r="H51" s="136"/>
      <c r="I51" s="136"/>
      <c r="J51" s="136"/>
      <c r="K51" s="137"/>
      <c r="L51" s="76">
        <f t="shared" si="4"/>
        <v>40590.200000000004</v>
      </c>
      <c r="M51" s="396">
        <f t="shared" si="5"/>
        <v>40591.600000000006</v>
      </c>
      <c r="N51" s="397">
        <f t="shared" si="6"/>
        <v>39356</v>
      </c>
      <c r="O51" s="398">
        <f t="shared" si="16"/>
        <v>40590.200000000004</v>
      </c>
      <c r="P51" s="398">
        <f t="shared" si="17"/>
        <v>39356</v>
      </c>
      <c r="Q51" s="398">
        <f t="shared" si="18"/>
        <v>39356</v>
      </c>
      <c r="R51" s="398">
        <f t="shared" si="19"/>
        <v>39356</v>
      </c>
      <c r="S51" s="215"/>
      <c r="T51" s="212"/>
      <c r="U51" s="212"/>
      <c r="V51" s="212"/>
      <c r="W51" s="212"/>
      <c r="X51" s="213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302"/>
      <c r="AT51" s="303"/>
      <c r="AU51" s="65"/>
      <c r="AV51" s="339" t="s">
        <v>140</v>
      </c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</row>
    <row r="52" spans="1:96" s="63" customFormat="1" ht="15">
      <c r="A52" s="132">
        <v>42</v>
      </c>
      <c r="B52" s="139"/>
      <c r="C52" s="133"/>
      <c r="D52" s="133" t="s">
        <v>168</v>
      </c>
      <c r="E52" s="133"/>
      <c r="F52" s="135">
        <v>30</v>
      </c>
      <c r="G52" s="136">
        <v>41</v>
      </c>
      <c r="H52" s="136"/>
      <c r="I52" s="136"/>
      <c r="J52" s="136"/>
      <c r="K52" s="137"/>
      <c r="L52" s="76">
        <f t="shared" si="4"/>
        <v>40591.600000000006</v>
      </c>
      <c r="M52" s="396">
        <f t="shared" si="5"/>
        <v>40633.600000000006</v>
      </c>
      <c r="N52" s="397">
        <f t="shared" si="6"/>
        <v>39356</v>
      </c>
      <c r="O52" s="398">
        <f t="shared" si="16"/>
        <v>40591.600000000006</v>
      </c>
      <c r="P52" s="398">
        <f t="shared" si="17"/>
        <v>39356</v>
      </c>
      <c r="Q52" s="398">
        <f t="shared" si="18"/>
        <v>39356</v>
      </c>
      <c r="R52" s="398">
        <f t="shared" si="19"/>
        <v>39356</v>
      </c>
      <c r="S52" s="215"/>
      <c r="T52" s="212"/>
      <c r="U52" s="212"/>
      <c r="V52" s="212"/>
      <c r="W52" s="212"/>
      <c r="X52" s="213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302"/>
      <c r="AT52" s="303"/>
      <c r="AU52" s="65"/>
      <c r="AV52" s="339" t="s">
        <v>140</v>
      </c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</row>
    <row r="53" spans="1:96" s="63" customFormat="1" ht="15">
      <c r="A53" s="132">
        <v>43</v>
      </c>
      <c r="B53" s="139"/>
      <c r="C53" s="133"/>
      <c r="D53" s="133"/>
      <c r="E53" s="133"/>
      <c r="F53" s="135"/>
      <c r="G53" s="136"/>
      <c r="H53" s="136"/>
      <c r="I53" s="136"/>
      <c r="J53" s="136"/>
      <c r="K53" s="137"/>
      <c r="L53" s="76">
        <f t="shared" si="4"/>
      </c>
      <c r="M53" s="396">
        <f t="shared" si="5"/>
      </c>
      <c r="N53" s="397">
        <f t="shared" si="6"/>
        <v>39356</v>
      </c>
      <c r="O53" s="398">
        <f t="shared" si="16"/>
        <v>39356</v>
      </c>
      <c r="P53" s="398">
        <f t="shared" si="17"/>
        <v>39356</v>
      </c>
      <c r="Q53" s="398">
        <f t="shared" si="18"/>
        <v>39356</v>
      </c>
      <c r="R53" s="398">
        <f t="shared" si="19"/>
        <v>39356</v>
      </c>
      <c r="S53" s="215"/>
      <c r="T53" s="212"/>
      <c r="U53" s="212"/>
      <c r="V53" s="212"/>
      <c r="W53" s="212"/>
      <c r="X53" s="213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302"/>
      <c r="AT53" s="303"/>
      <c r="AU53" s="65"/>
      <c r="AV53" s="410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</row>
    <row r="54" spans="1:96" s="63" customFormat="1" ht="15">
      <c r="A54" s="132">
        <v>44</v>
      </c>
      <c r="B54" s="133"/>
      <c r="C54" s="139" t="s">
        <v>169</v>
      </c>
      <c r="D54" s="133"/>
      <c r="E54" s="133" t="s">
        <v>177</v>
      </c>
      <c r="F54" s="135"/>
      <c r="G54" s="136"/>
      <c r="H54" s="136"/>
      <c r="I54" s="136"/>
      <c r="J54" s="136"/>
      <c r="K54" s="137"/>
      <c r="L54" s="76">
        <f t="shared" si="4"/>
      </c>
      <c r="M54" s="396">
        <f t="shared" si="5"/>
      </c>
      <c r="N54" s="397">
        <f>IF(K54="",(DATEVALUE("10/1/2007")),K54)</f>
        <v>39356</v>
      </c>
      <c r="O54" s="398">
        <f t="shared" si="16"/>
        <v>39356</v>
      </c>
      <c r="P54" s="398">
        <f t="shared" si="17"/>
        <v>39356</v>
      </c>
      <c r="Q54" s="398">
        <f t="shared" si="18"/>
        <v>39356</v>
      </c>
      <c r="R54" s="398">
        <f t="shared" si="19"/>
        <v>39356</v>
      </c>
      <c r="S54" s="215"/>
      <c r="T54" s="212"/>
      <c r="U54" s="212"/>
      <c r="V54" s="212"/>
      <c r="W54" s="212"/>
      <c r="X54" s="213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302"/>
      <c r="AT54" s="303"/>
      <c r="AU54" s="65"/>
      <c r="AV54" s="410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</row>
    <row r="55" spans="1:96" s="63" customFormat="1" ht="15">
      <c r="A55" s="132">
        <v>45</v>
      </c>
      <c r="B55" s="139"/>
      <c r="C55" s="133" t="s">
        <v>170</v>
      </c>
      <c r="D55" s="133"/>
      <c r="E55" s="133"/>
      <c r="F55" s="135"/>
      <c r="G55" s="136"/>
      <c r="H55" s="136"/>
      <c r="I55" s="136"/>
      <c r="J55" s="136"/>
      <c r="K55" s="137"/>
      <c r="L55" s="76">
        <f t="shared" si="4"/>
      </c>
      <c r="M55" s="396">
        <f t="shared" si="5"/>
      </c>
      <c r="N55" s="397">
        <f>IF(K55="",(DATEVALUE("10/1/2007")),K55)</f>
        <v>39356</v>
      </c>
      <c r="O55" s="398">
        <f t="shared" si="16"/>
        <v>39356</v>
      </c>
      <c r="P55" s="398">
        <f t="shared" si="17"/>
        <v>39356</v>
      </c>
      <c r="Q55" s="398">
        <f t="shared" si="18"/>
        <v>39356</v>
      </c>
      <c r="R55" s="398">
        <f t="shared" si="19"/>
        <v>39356</v>
      </c>
      <c r="S55" s="215"/>
      <c r="T55" s="212"/>
      <c r="U55" s="212"/>
      <c r="V55" s="212"/>
      <c r="W55" s="212"/>
      <c r="X55" s="213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302"/>
      <c r="AT55" s="303"/>
      <c r="AU55" s="65"/>
      <c r="AV55" s="410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</row>
    <row r="56" spans="1:96" s="63" customFormat="1" ht="15">
      <c r="A56" s="132">
        <v>46</v>
      </c>
      <c r="B56" s="400"/>
      <c r="C56" s="133" t="s">
        <v>171</v>
      </c>
      <c r="D56" s="133"/>
      <c r="E56" s="133"/>
      <c r="F56" s="135"/>
      <c r="G56" s="136"/>
      <c r="H56" s="136"/>
      <c r="I56" s="136"/>
      <c r="J56" s="136"/>
      <c r="K56" s="137"/>
      <c r="L56" s="76">
        <f aca="true" t="shared" si="20" ref="L56:L90">IF(F56="","",MAX(N56:R56))</f>
      </c>
      <c r="M56" s="396">
        <f aca="true" t="shared" si="21" ref="M56:M90">IF(F56="","",+L56+(F56*7/5))</f>
      </c>
      <c r="N56" s="397">
        <f aca="true" t="shared" si="22" ref="N56:N90">IF(K56="",(DATEVALUE("10/1/2007")),K56)</f>
        <v>39356</v>
      </c>
      <c r="O56" s="398">
        <f aca="true" t="shared" si="23" ref="O56:O69">IF(G56="",(DATEVALUE("10/1/2007")),VLOOKUP(G56,$A$10:$M$154,13))</f>
        <v>39356</v>
      </c>
      <c r="P56" s="398">
        <f aca="true" t="shared" si="24" ref="P56:P69">IF(H56="",(DATEVALUE("10/1/2007")),VLOOKUP(H56,$A$10:$M$154,13))</f>
        <v>39356</v>
      </c>
      <c r="Q56" s="398">
        <f aca="true" t="shared" si="25" ref="Q56:Q69">IF(I56="",(DATEVALUE("10/1/2007")),VLOOKUP(I56,$A$10:$M$154,13))</f>
        <v>39356</v>
      </c>
      <c r="R56" s="398">
        <f aca="true" t="shared" si="26" ref="R56:R69">IF(J56="",(DATEVALUE("10/1/2007")),VLOOKUP(J56,$A$10:$M$154,13))</f>
        <v>39356</v>
      </c>
      <c r="S56" s="215"/>
      <c r="T56" s="212"/>
      <c r="U56" s="212"/>
      <c r="V56" s="212"/>
      <c r="W56" s="212"/>
      <c r="X56" s="213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302"/>
      <c r="AT56" s="303"/>
      <c r="AU56" s="401"/>
      <c r="AV56" s="411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</row>
    <row r="57" spans="1:96" s="63" customFormat="1" ht="15">
      <c r="A57" s="132">
        <v>47</v>
      </c>
      <c r="B57" s="400"/>
      <c r="C57" s="140" t="s">
        <v>172</v>
      </c>
      <c r="D57" s="140"/>
      <c r="E57" s="140"/>
      <c r="F57" s="135"/>
      <c r="G57" s="136"/>
      <c r="H57" s="136"/>
      <c r="I57" s="136"/>
      <c r="J57" s="136"/>
      <c r="K57" s="137"/>
      <c r="L57" s="76">
        <f t="shared" si="20"/>
      </c>
      <c r="M57" s="396">
        <f t="shared" si="21"/>
      </c>
      <c r="N57" s="397">
        <f t="shared" si="22"/>
        <v>39356</v>
      </c>
      <c r="O57" s="398">
        <f t="shared" si="23"/>
        <v>39356</v>
      </c>
      <c r="P57" s="398">
        <f t="shared" si="24"/>
        <v>39356</v>
      </c>
      <c r="Q57" s="398">
        <f t="shared" si="25"/>
        <v>39356</v>
      </c>
      <c r="R57" s="398">
        <f t="shared" si="26"/>
        <v>39356</v>
      </c>
      <c r="S57" s="215"/>
      <c r="T57" s="212"/>
      <c r="U57" s="212"/>
      <c r="V57" s="212"/>
      <c r="W57" s="212"/>
      <c r="X57" s="213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302"/>
      <c r="AT57" s="303"/>
      <c r="AU57" s="401"/>
      <c r="AV57" s="411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</row>
    <row r="58" spans="1:96" s="63" customFormat="1" ht="15">
      <c r="A58" s="132">
        <v>48</v>
      </c>
      <c r="B58" s="400"/>
      <c r="C58" s="140"/>
      <c r="D58" s="140"/>
      <c r="E58" s="140"/>
      <c r="F58" s="135"/>
      <c r="G58" s="136"/>
      <c r="H58" s="136"/>
      <c r="I58" s="136"/>
      <c r="J58" s="136"/>
      <c r="K58" s="137"/>
      <c r="L58" s="76">
        <f t="shared" si="20"/>
      </c>
      <c r="M58" s="396">
        <f t="shared" si="21"/>
      </c>
      <c r="N58" s="397">
        <f t="shared" si="22"/>
        <v>39356</v>
      </c>
      <c r="O58" s="398">
        <f t="shared" si="23"/>
        <v>39356</v>
      </c>
      <c r="P58" s="398">
        <f t="shared" si="24"/>
        <v>39356</v>
      </c>
      <c r="Q58" s="398">
        <f t="shared" si="25"/>
        <v>39356</v>
      </c>
      <c r="R58" s="398">
        <f t="shared" si="26"/>
        <v>39356</v>
      </c>
      <c r="S58" s="215"/>
      <c r="T58" s="212"/>
      <c r="U58" s="212"/>
      <c r="V58" s="212"/>
      <c r="W58" s="212"/>
      <c r="X58" s="213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302"/>
      <c r="AT58" s="303"/>
      <c r="AU58" s="401"/>
      <c r="AV58" s="411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</row>
    <row r="59" spans="1:96" s="63" customFormat="1" ht="15">
      <c r="A59" s="132">
        <v>49</v>
      </c>
      <c r="B59" s="133"/>
      <c r="C59" s="139" t="s">
        <v>173</v>
      </c>
      <c r="D59" s="140"/>
      <c r="E59" s="133" t="s">
        <v>177</v>
      </c>
      <c r="F59" s="135"/>
      <c r="G59" s="136"/>
      <c r="H59" s="136"/>
      <c r="I59" s="136"/>
      <c r="J59" s="136"/>
      <c r="K59" s="137"/>
      <c r="L59" s="76">
        <f t="shared" si="20"/>
      </c>
      <c r="M59" s="396">
        <f t="shared" si="21"/>
      </c>
      <c r="N59" s="397">
        <f t="shared" si="22"/>
        <v>39356</v>
      </c>
      <c r="O59" s="398">
        <f t="shared" si="23"/>
        <v>39356</v>
      </c>
      <c r="P59" s="398">
        <f t="shared" si="24"/>
        <v>39356</v>
      </c>
      <c r="Q59" s="398">
        <f t="shared" si="25"/>
        <v>39356</v>
      </c>
      <c r="R59" s="398">
        <f t="shared" si="26"/>
        <v>39356</v>
      </c>
      <c r="S59" s="215"/>
      <c r="T59" s="212"/>
      <c r="U59" s="212"/>
      <c r="V59" s="212"/>
      <c r="W59" s="212"/>
      <c r="X59" s="213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302"/>
      <c r="AT59" s="303"/>
      <c r="AU59" s="401"/>
      <c r="AV59" s="411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</row>
    <row r="60" spans="1:96" s="63" customFormat="1" ht="15">
      <c r="A60" s="132">
        <v>50</v>
      </c>
      <c r="B60" s="139"/>
      <c r="C60" s="140" t="s">
        <v>174</v>
      </c>
      <c r="D60" s="140"/>
      <c r="E60" s="140"/>
      <c r="F60" s="135"/>
      <c r="G60" s="136"/>
      <c r="H60" s="136"/>
      <c r="I60" s="136"/>
      <c r="J60" s="136"/>
      <c r="K60" s="137"/>
      <c r="L60" s="76">
        <f t="shared" si="20"/>
      </c>
      <c r="M60" s="396">
        <f t="shared" si="21"/>
      </c>
      <c r="N60" s="397">
        <f t="shared" si="22"/>
        <v>39356</v>
      </c>
      <c r="O60" s="398">
        <f t="shared" si="23"/>
        <v>39356</v>
      </c>
      <c r="P60" s="398">
        <f t="shared" si="24"/>
        <v>39356</v>
      </c>
      <c r="Q60" s="398">
        <f t="shared" si="25"/>
        <v>39356</v>
      </c>
      <c r="R60" s="398">
        <f t="shared" si="26"/>
        <v>39356</v>
      </c>
      <c r="S60" s="215"/>
      <c r="T60" s="212"/>
      <c r="U60" s="212"/>
      <c r="V60" s="212"/>
      <c r="W60" s="212"/>
      <c r="X60" s="213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302"/>
      <c r="AT60" s="303"/>
      <c r="AU60" s="401"/>
      <c r="AV60" s="411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</row>
    <row r="61" spans="1:96" s="63" customFormat="1" ht="15">
      <c r="A61" s="132">
        <v>51</v>
      </c>
      <c r="B61" s="400"/>
      <c r="C61" s="140" t="s">
        <v>175</v>
      </c>
      <c r="D61" s="140"/>
      <c r="E61" s="140"/>
      <c r="F61" s="135"/>
      <c r="G61" s="136"/>
      <c r="H61" s="136"/>
      <c r="I61" s="136"/>
      <c r="J61" s="136"/>
      <c r="K61" s="137"/>
      <c r="L61" s="76">
        <f t="shared" si="20"/>
      </c>
      <c r="M61" s="396">
        <f t="shared" si="21"/>
      </c>
      <c r="N61" s="397">
        <f t="shared" si="22"/>
        <v>39356</v>
      </c>
      <c r="O61" s="398">
        <f t="shared" si="23"/>
        <v>39356</v>
      </c>
      <c r="P61" s="398">
        <f t="shared" si="24"/>
        <v>39356</v>
      </c>
      <c r="Q61" s="398">
        <f t="shared" si="25"/>
        <v>39356</v>
      </c>
      <c r="R61" s="398">
        <f t="shared" si="26"/>
        <v>39356</v>
      </c>
      <c r="S61" s="215"/>
      <c r="T61" s="212"/>
      <c r="U61" s="212"/>
      <c r="V61" s="212"/>
      <c r="W61" s="212"/>
      <c r="X61" s="213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302"/>
      <c r="AT61" s="303"/>
      <c r="AU61" s="402"/>
      <c r="AV61" s="411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</row>
    <row r="62" spans="1:96" s="63" customFormat="1" ht="15">
      <c r="A62" s="132">
        <v>52</v>
      </c>
      <c r="B62" s="133"/>
      <c r="C62" s="140" t="s">
        <v>176</v>
      </c>
      <c r="D62" s="140"/>
      <c r="E62" s="140"/>
      <c r="F62" s="135"/>
      <c r="G62" s="136"/>
      <c r="H62" s="136"/>
      <c r="I62" s="136"/>
      <c r="J62" s="136"/>
      <c r="K62" s="137"/>
      <c r="L62" s="76">
        <f t="shared" si="20"/>
      </c>
      <c r="M62" s="396">
        <f t="shared" si="21"/>
      </c>
      <c r="N62" s="397">
        <f t="shared" si="22"/>
        <v>39356</v>
      </c>
      <c r="O62" s="398">
        <f t="shared" si="23"/>
        <v>39356</v>
      </c>
      <c r="P62" s="398">
        <f t="shared" si="24"/>
        <v>39356</v>
      </c>
      <c r="Q62" s="398">
        <f t="shared" si="25"/>
        <v>39356</v>
      </c>
      <c r="R62" s="398">
        <f t="shared" si="26"/>
        <v>39356</v>
      </c>
      <c r="S62" s="215"/>
      <c r="T62" s="212"/>
      <c r="U62" s="212"/>
      <c r="V62" s="212"/>
      <c r="W62" s="212"/>
      <c r="X62" s="213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302"/>
      <c r="AT62" s="303"/>
      <c r="AU62" s="65"/>
      <c r="AV62" s="411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</row>
    <row r="63" spans="1:96" s="63" customFormat="1" ht="15">
      <c r="A63" s="132">
        <v>53</v>
      </c>
      <c r="B63" s="133"/>
      <c r="C63" s="140"/>
      <c r="D63" s="140"/>
      <c r="E63" s="140"/>
      <c r="F63" s="135"/>
      <c r="G63" s="136"/>
      <c r="H63" s="136"/>
      <c r="I63" s="136"/>
      <c r="J63" s="136"/>
      <c r="K63" s="137"/>
      <c r="L63" s="76">
        <f t="shared" si="20"/>
      </c>
      <c r="M63" s="396">
        <f t="shared" si="21"/>
      </c>
      <c r="N63" s="397">
        <f t="shared" si="22"/>
        <v>39356</v>
      </c>
      <c r="O63" s="398">
        <f t="shared" si="23"/>
        <v>39356</v>
      </c>
      <c r="P63" s="398">
        <f t="shared" si="24"/>
        <v>39356</v>
      </c>
      <c r="Q63" s="398">
        <f t="shared" si="25"/>
        <v>39356</v>
      </c>
      <c r="R63" s="398">
        <f t="shared" si="26"/>
        <v>39356</v>
      </c>
      <c r="S63" s="215"/>
      <c r="T63" s="212"/>
      <c r="U63" s="212"/>
      <c r="V63" s="212"/>
      <c r="W63" s="212"/>
      <c r="X63" s="213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302"/>
      <c r="AT63" s="303"/>
      <c r="AU63" s="65"/>
      <c r="AV63" s="411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</row>
    <row r="64" spans="1:96" s="63" customFormat="1" ht="14.25" customHeight="1">
      <c r="A64" s="132"/>
      <c r="B64" s="134"/>
      <c r="C64"/>
      <c r="D64" s="63" t="s">
        <v>192</v>
      </c>
      <c r="F64" s="63">
        <v>500</v>
      </c>
      <c r="G64" s="138"/>
      <c r="H64" s="138"/>
      <c r="I64" s="138"/>
      <c r="J64" s="138"/>
      <c r="K64" s="137">
        <v>40544</v>
      </c>
      <c r="L64" s="76">
        <f>IF(F64="","",MAX(N64:R64))</f>
        <v>40544</v>
      </c>
      <c r="M64" s="393">
        <f>IF(F64="","",+L64+(F64*7/5))</f>
        <v>41244</v>
      </c>
      <c r="N64" s="395">
        <f>IF(K64="",(DATEVALUE("10/1/2007")),K64)</f>
        <v>40544</v>
      </c>
      <c r="O64" s="394">
        <f aca="true" t="shared" si="27" ref="O64:R66">IF(G64="",(DATEVALUE("10/1/2007")),VLOOKUP(G64,$A$10:$M$80,13))</f>
        <v>39356</v>
      </c>
      <c r="P64" s="394">
        <f t="shared" si="27"/>
        <v>39356</v>
      </c>
      <c r="Q64" s="394">
        <f t="shared" si="27"/>
        <v>39356</v>
      </c>
      <c r="R64" s="394">
        <f t="shared" si="27"/>
        <v>39356</v>
      </c>
      <c r="S64" s="215"/>
      <c r="T64" s="212"/>
      <c r="U64" s="212"/>
      <c r="V64" s="212"/>
      <c r="W64" s="212"/>
      <c r="X64" s="213"/>
      <c r="Y64" s="214"/>
      <c r="Z64" s="391"/>
      <c r="AA64" s="391"/>
      <c r="AB64" s="391"/>
      <c r="AC64" s="391"/>
      <c r="AD64" s="391">
        <v>80</v>
      </c>
      <c r="AE64" s="391"/>
      <c r="AF64" s="391"/>
      <c r="AG64" s="391"/>
      <c r="AH64" s="391">
        <f>(3/5)*F64*8</f>
        <v>2400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302"/>
      <c r="AT64" s="303"/>
      <c r="AU64" s="64"/>
      <c r="AV64" s="339" t="s">
        <v>140</v>
      </c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</row>
    <row r="65" spans="1:96" s="63" customFormat="1" ht="14.25" customHeight="1">
      <c r="A65" s="132"/>
      <c r="B65" s="134"/>
      <c r="C65"/>
      <c r="D65" s="63" t="s">
        <v>178</v>
      </c>
      <c r="E65" s="63" t="s">
        <v>217</v>
      </c>
      <c r="F65" s="63">
        <v>500</v>
      </c>
      <c r="G65" s="138"/>
      <c r="H65" s="138"/>
      <c r="I65" s="138"/>
      <c r="J65" s="138"/>
      <c r="K65" s="137">
        <v>40544</v>
      </c>
      <c r="L65" s="76">
        <f>IF(F65="","",MAX(N65:R65))</f>
        <v>40544</v>
      </c>
      <c r="M65" s="393">
        <f>IF(F65="","",+L65+(F65*7/5))</f>
        <v>41244</v>
      </c>
      <c r="N65" s="395">
        <f>IF(K65="",(DATEVALUE("10/1/2007")),K65)</f>
        <v>40544</v>
      </c>
      <c r="O65" s="394">
        <f t="shared" si="27"/>
        <v>39356</v>
      </c>
      <c r="P65" s="394">
        <f t="shared" si="27"/>
        <v>39356</v>
      </c>
      <c r="Q65" s="394">
        <f t="shared" si="27"/>
        <v>39356</v>
      </c>
      <c r="R65" s="394">
        <f t="shared" si="27"/>
        <v>39356</v>
      </c>
      <c r="S65" s="215"/>
      <c r="T65" s="212">
        <v>80</v>
      </c>
      <c r="U65" s="212"/>
      <c r="V65" s="212"/>
      <c r="W65" s="212"/>
      <c r="X65" s="213"/>
      <c r="Y65" s="214"/>
      <c r="Z65" s="391"/>
      <c r="AA65" s="391"/>
      <c r="AB65" s="391"/>
      <c r="AC65" s="391"/>
      <c r="AD65" s="391"/>
      <c r="AE65" s="391"/>
      <c r="AF65" s="391"/>
      <c r="AG65" s="391"/>
      <c r="AH65" s="391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302"/>
      <c r="AT65" s="303"/>
      <c r="AU65" s="64"/>
      <c r="AV65" s="339" t="s">
        <v>140</v>
      </c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</row>
    <row r="66" spans="1:96" s="63" customFormat="1" ht="14.25" customHeight="1">
      <c r="A66" s="132"/>
      <c r="B66" s="134"/>
      <c r="C66"/>
      <c r="D66" s="63" t="s">
        <v>193</v>
      </c>
      <c r="F66" s="63">
        <v>500</v>
      </c>
      <c r="G66" s="138"/>
      <c r="H66" s="138"/>
      <c r="I66" s="138"/>
      <c r="J66" s="138"/>
      <c r="K66" s="137">
        <v>40544</v>
      </c>
      <c r="L66" s="76">
        <f>IF(F66="","",MAX(N66:R66))</f>
        <v>40544</v>
      </c>
      <c r="M66" s="393">
        <f>IF(F66="","",+L66+(F66*7/5))</f>
        <v>41244</v>
      </c>
      <c r="N66" s="395">
        <f>IF(K66="",(DATEVALUE("10/1/2007")),K66)</f>
        <v>40544</v>
      </c>
      <c r="O66" s="394">
        <f t="shared" si="27"/>
        <v>39356</v>
      </c>
      <c r="P66" s="394">
        <f t="shared" si="27"/>
        <v>39356</v>
      </c>
      <c r="Q66" s="394">
        <f t="shared" si="27"/>
        <v>39356</v>
      </c>
      <c r="R66" s="394">
        <f t="shared" si="27"/>
        <v>39356</v>
      </c>
      <c r="S66" s="215"/>
      <c r="T66" s="212"/>
      <c r="U66" s="212"/>
      <c r="V66" s="212"/>
      <c r="W66" s="212"/>
      <c r="X66" s="213"/>
      <c r="Y66" s="214"/>
      <c r="Z66" s="391">
        <f>(1/5)*F66*8</f>
        <v>800</v>
      </c>
      <c r="AA66" s="391"/>
      <c r="AB66" s="391"/>
      <c r="AC66" s="391"/>
      <c r="AD66" s="391"/>
      <c r="AE66" s="391"/>
      <c r="AF66" s="391"/>
      <c r="AG66" s="391"/>
      <c r="AH66" s="391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302"/>
      <c r="AT66" s="303"/>
      <c r="AU66" s="64"/>
      <c r="AV66" s="339" t="s">
        <v>140</v>
      </c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5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</row>
    <row r="67" spans="1:96" s="63" customFormat="1" ht="18.75" customHeight="1">
      <c r="A67" s="132">
        <v>54</v>
      </c>
      <c r="B67" s="133"/>
      <c r="C67" s="133"/>
      <c r="D67" s="140"/>
      <c r="E67" s="140"/>
      <c r="F67" s="135"/>
      <c r="G67" s="136"/>
      <c r="H67" s="136"/>
      <c r="I67" s="136"/>
      <c r="J67" s="136"/>
      <c r="K67" s="137"/>
      <c r="L67" s="76">
        <f t="shared" si="20"/>
      </c>
      <c r="M67" s="396">
        <f t="shared" si="21"/>
      </c>
      <c r="N67" s="397">
        <f t="shared" si="22"/>
        <v>39356</v>
      </c>
      <c r="O67" s="398">
        <f t="shared" si="23"/>
        <v>39356</v>
      </c>
      <c r="P67" s="398">
        <f t="shared" si="24"/>
        <v>39356</v>
      </c>
      <c r="Q67" s="398">
        <f t="shared" si="25"/>
        <v>39356</v>
      </c>
      <c r="R67" s="398">
        <f t="shared" si="26"/>
        <v>39356</v>
      </c>
      <c r="S67" s="215"/>
      <c r="T67" s="212"/>
      <c r="U67" s="212"/>
      <c r="V67" s="212"/>
      <c r="W67" s="212"/>
      <c r="X67" s="213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302"/>
      <c r="AT67" s="303"/>
      <c r="AU67" s="65"/>
      <c r="AV67" s="411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</row>
    <row r="68" spans="1:96" s="63" customFormat="1" ht="14.25" customHeight="1">
      <c r="A68" s="132"/>
      <c r="B68" s="134"/>
      <c r="C68"/>
      <c r="F68" s="403"/>
      <c r="G68" s="138"/>
      <c r="H68" s="136"/>
      <c r="I68" s="138"/>
      <c r="J68" s="138"/>
      <c r="K68" s="137"/>
      <c r="L68" s="76"/>
      <c r="M68" s="396"/>
      <c r="N68" s="397"/>
      <c r="O68" s="398"/>
      <c r="P68" s="398"/>
      <c r="Q68" s="398"/>
      <c r="R68" s="398"/>
      <c r="S68" s="215"/>
      <c r="T68" s="212"/>
      <c r="U68" s="212"/>
      <c r="V68" s="212"/>
      <c r="W68" s="212"/>
      <c r="X68" s="213"/>
      <c r="Y68" s="214"/>
      <c r="Z68" s="391"/>
      <c r="AA68" s="391"/>
      <c r="AB68" s="391"/>
      <c r="AC68" s="391"/>
      <c r="AD68" s="391"/>
      <c r="AE68" s="391"/>
      <c r="AF68" s="391"/>
      <c r="AG68" s="391"/>
      <c r="AH68" s="391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302"/>
      <c r="AT68" s="303"/>
      <c r="AU68" s="64"/>
      <c r="AV68" s="410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</row>
    <row r="69" spans="1:96" s="63" customFormat="1" ht="14.25" customHeight="1">
      <c r="A69" s="132">
        <v>56</v>
      </c>
      <c r="B69" s="134"/>
      <c r="C69"/>
      <c r="D69"/>
      <c r="E69" s="133"/>
      <c r="F69" s="135"/>
      <c r="G69" s="138"/>
      <c r="H69" s="138"/>
      <c r="I69" s="138"/>
      <c r="J69" s="138"/>
      <c r="K69" s="137"/>
      <c r="L69" s="76">
        <f t="shared" si="20"/>
      </c>
      <c r="M69" s="396">
        <f t="shared" si="21"/>
      </c>
      <c r="N69" s="397">
        <f t="shared" si="22"/>
        <v>39356</v>
      </c>
      <c r="O69" s="398">
        <f t="shared" si="23"/>
        <v>39356</v>
      </c>
      <c r="P69" s="398">
        <f t="shared" si="24"/>
        <v>39356</v>
      </c>
      <c r="Q69" s="398">
        <f t="shared" si="25"/>
        <v>39356</v>
      </c>
      <c r="R69" s="398">
        <f t="shared" si="26"/>
        <v>39356</v>
      </c>
      <c r="S69" s="215"/>
      <c r="T69" s="212"/>
      <c r="U69" s="212"/>
      <c r="V69" s="212"/>
      <c r="W69" s="212"/>
      <c r="X69" s="213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302"/>
      <c r="AT69" s="303"/>
      <c r="AU69" s="64"/>
      <c r="AV69" s="410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</row>
    <row r="70" spans="1:96" s="63" customFormat="1" ht="15">
      <c r="A70" s="132">
        <v>57</v>
      </c>
      <c r="B70" s="133"/>
      <c r="C70"/>
      <c r="D70" s="388" t="s">
        <v>180</v>
      </c>
      <c r="E70" s="133"/>
      <c r="F70" s="389">
        <v>160</v>
      </c>
      <c r="G70" s="136"/>
      <c r="H70" s="136"/>
      <c r="I70" s="136"/>
      <c r="J70" s="136"/>
      <c r="K70" s="137">
        <v>40817</v>
      </c>
      <c r="L70" s="76">
        <f t="shared" si="20"/>
        <v>40817</v>
      </c>
      <c r="M70" s="393">
        <f t="shared" si="21"/>
        <v>41041</v>
      </c>
      <c r="N70" s="395">
        <f t="shared" si="22"/>
        <v>40817</v>
      </c>
      <c r="O70" s="394">
        <f aca="true" t="shared" si="28" ref="O70:R88">IF(G70="",(DATEVALUE("10/1/2007")),VLOOKUP(G70,$A$10:$M$80,13))</f>
        <v>39356</v>
      </c>
      <c r="P70" s="394">
        <f t="shared" si="28"/>
        <v>39356</v>
      </c>
      <c r="Q70" s="394">
        <f t="shared" si="28"/>
        <v>39356</v>
      </c>
      <c r="R70" s="394">
        <f t="shared" si="28"/>
        <v>39356</v>
      </c>
      <c r="S70" s="215"/>
      <c r="T70" s="390"/>
      <c r="U70" s="212"/>
      <c r="V70" s="212"/>
      <c r="W70" s="212"/>
      <c r="X70" s="213"/>
      <c r="Y70" s="214"/>
      <c r="Z70" s="214"/>
      <c r="AA70" s="214"/>
      <c r="AB70" s="214"/>
      <c r="AC70" s="214"/>
      <c r="AD70" s="214"/>
      <c r="AE70" s="214"/>
      <c r="AF70" s="214"/>
      <c r="AG70" s="214">
        <f>AJ70*0.15</f>
        <v>480</v>
      </c>
      <c r="AH70" s="214"/>
      <c r="AI70" s="214"/>
      <c r="AJ70" s="391">
        <v>3200</v>
      </c>
      <c r="AK70" s="214"/>
      <c r="AL70" s="214"/>
      <c r="AM70" s="214"/>
      <c r="AN70" s="214"/>
      <c r="AO70" s="214"/>
      <c r="AP70" s="214"/>
      <c r="AQ70" s="214"/>
      <c r="AR70" s="214"/>
      <c r="AS70" s="302"/>
      <c r="AT70" s="303"/>
      <c r="AU70" s="65"/>
      <c r="AV70" s="410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</row>
    <row r="71" spans="1:96" s="63" customFormat="1" ht="15">
      <c r="A71" s="132">
        <v>58</v>
      </c>
      <c r="B71" s="139"/>
      <c r="C71"/>
      <c r="E71" s="133"/>
      <c r="F71" s="389"/>
      <c r="G71" s="136"/>
      <c r="H71" s="136"/>
      <c r="I71" s="136"/>
      <c r="J71" s="136"/>
      <c r="K71" s="137"/>
      <c r="L71" s="76">
        <f t="shared" si="20"/>
      </c>
      <c r="M71" s="393">
        <f t="shared" si="21"/>
      </c>
      <c r="N71" s="395">
        <f t="shared" si="22"/>
        <v>39356</v>
      </c>
      <c r="O71" s="394">
        <f t="shared" si="28"/>
        <v>39356</v>
      </c>
      <c r="P71" s="394">
        <f t="shared" si="28"/>
        <v>39356</v>
      </c>
      <c r="Q71" s="394">
        <f t="shared" si="28"/>
        <v>39356</v>
      </c>
      <c r="R71" s="394">
        <f t="shared" si="28"/>
        <v>39356</v>
      </c>
      <c r="S71" s="215"/>
      <c r="T71" s="390"/>
      <c r="U71" s="212"/>
      <c r="V71" s="212"/>
      <c r="W71" s="212"/>
      <c r="X71" s="213"/>
      <c r="Y71" s="214"/>
      <c r="Z71" s="214"/>
      <c r="AA71" s="214"/>
      <c r="AB71" s="214"/>
      <c r="AC71" s="214"/>
      <c r="AD71" s="214"/>
      <c r="AE71" s="214"/>
      <c r="AF71" s="214"/>
      <c r="AG71" s="214">
        <f>AJ71*0.15</f>
        <v>0</v>
      </c>
      <c r="AH71" s="214"/>
      <c r="AI71" s="214"/>
      <c r="AJ71" s="391"/>
      <c r="AK71" s="214"/>
      <c r="AL71" s="214"/>
      <c r="AM71" s="214"/>
      <c r="AN71" s="214"/>
      <c r="AO71" s="214"/>
      <c r="AP71" s="214"/>
      <c r="AQ71" s="214"/>
      <c r="AR71" s="214"/>
      <c r="AS71" s="302"/>
      <c r="AT71" s="303"/>
      <c r="AU71" s="65"/>
      <c r="AV71" s="410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</row>
    <row r="72" spans="1:96" s="63" customFormat="1" ht="15">
      <c r="A72" s="132">
        <v>59</v>
      </c>
      <c r="B72" s="139"/>
      <c r="C72"/>
      <c r="D72" s="388" t="s">
        <v>181</v>
      </c>
      <c r="E72" s="133"/>
      <c r="F72" s="389">
        <v>120</v>
      </c>
      <c r="G72" s="138"/>
      <c r="H72" s="138"/>
      <c r="I72" s="138"/>
      <c r="J72" s="138"/>
      <c r="K72" s="137">
        <v>40862</v>
      </c>
      <c r="L72" s="76">
        <f t="shared" si="20"/>
        <v>40862</v>
      </c>
      <c r="M72" s="393">
        <f t="shared" si="21"/>
        <v>41030</v>
      </c>
      <c r="N72" s="395">
        <f t="shared" si="22"/>
        <v>40862</v>
      </c>
      <c r="O72" s="394">
        <f t="shared" si="28"/>
        <v>39356</v>
      </c>
      <c r="P72" s="394">
        <f t="shared" si="28"/>
        <v>39356</v>
      </c>
      <c r="Q72" s="394">
        <f t="shared" si="28"/>
        <v>39356</v>
      </c>
      <c r="R72" s="394">
        <f t="shared" si="28"/>
        <v>39356</v>
      </c>
      <c r="S72" s="215"/>
      <c r="T72" s="390"/>
      <c r="U72" s="212"/>
      <c r="V72" s="212"/>
      <c r="W72" s="212"/>
      <c r="X72" s="213"/>
      <c r="Y72" s="214"/>
      <c r="Z72" s="214"/>
      <c r="AA72" s="214"/>
      <c r="AB72" s="214"/>
      <c r="AC72" s="214"/>
      <c r="AD72" s="214"/>
      <c r="AE72" s="214"/>
      <c r="AF72" s="214"/>
      <c r="AG72" s="214">
        <f>AJ72*0.15</f>
        <v>210</v>
      </c>
      <c r="AH72" s="214"/>
      <c r="AI72" s="214"/>
      <c r="AJ72" s="391">
        <v>1400</v>
      </c>
      <c r="AK72" s="214"/>
      <c r="AL72" s="214"/>
      <c r="AM72" s="214"/>
      <c r="AN72" s="214"/>
      <c r="AO72" s="214"/>
      <c r="AP72" s="214"/>
      <c r="AQ72" s="214"/>
      <c r="AR72" s="214"/>
      <c r="AS72" s="302"/>
      <c r="AT72" s="303"/>
      <c r="AU72" s="65"/>
      <c r="AV72" s="410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</row>
    <row r="73" spans="1:96" s="63" customFormat="1" ht="15">
      <c r="A73" s="132">
        <v>60</v>
      </c>
      <c r="B73" s="139"/>
      <c r="C73"/>
      <c r="E73" s="133"/>
      <c r="F73" s="389"/>
      <c r="G73" s="136"/>
      <c r="H73" s="136"/>
      <c r="I73" s="136"/>
      <c r="J73" s="136"/>
      <c r="K73" s="137"/>
      <c r="L73" s="76">
        <f t="shared" si="20"/>
      </c>
      <c r="M73" s="393">
        <f t="shared" si="21"/>
      </c>
      <c r="N73" s="395">
        <f t="shared" si="22"/>
        <v>39356</v>
      </c>
      <c r="O73" s="394">
        <f t="shared" si="28"/>
        <v>39356</v>
      </c>
      <c r="P73" s="394">
        <f t="shared" si="28"/>
        <v>39356</v>
      </c>
      <c r="Q73" s="394">
        <f t="shared" si="28"/>
        <v>39356</v>
      </c>
      <c r="R73" s="394">
        <f t="shared" si="28"/>
        <v>39356</v>
      </c>
      <c r="S73" s="215"/>
      <c r="T73" s="390"/>
      <c r="U73" s="212"/>
      <c r="V73" s="212"/>
      <c r="W73" s="212"/>
      <c r="X73" s="213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391"/>
      <c r="AK73" s="214"/>
      <c r="AL73" s="214"/>
      <c r="AM73" s="214"/>
      <c r="AN73" s="214"/>
      <c r="AO73" s="214"/>
      <c r="AP73" s="214"/>
      <c r="AQ73" s="214"/>
      <c r="AR73" s="214"/>
      <c r="AS73" s="302"/>
      <c r="AT73" s="303"/>
      <c r="AU73" s="65"/>
      <c r="AV73" s="410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</row>
    <row r="74" spans="1:96" s="63" customFormat="1" ht="15">
      <c r="A74" s="132">
        <v>61</v>
      </c>
      <c r="B74" s="139"/>
      <c r="C74"/>
      <c r="D74" s="388" t="s">
        <v>182</v>
      </c>
      <c r="E74" s="133"/>
      <c r="F74" s="389">
        <v>30</v>
      </c>
      <c r="G74" s="136"/>
      <c r="H74" s="136"/>
      <c r="I74" s="136"/>
      <c r="J74" s="136"/>
      <c r="K74" s="137">
        <v>41000</v>
      </c>
      <c r="L74" s="76">
        <f t="shared" si="20"/>
        <v>41000</v>
      </c>
      <c r="M74" s="393">
        <f t="shared" si="21"/>
        <v>41042</v>
      </c>
      <c r="N74" s="395">
        <f t="shared" si="22"/>
        <v>41000</v>
      </c>
      <c r="O74" s="394">
        <f t="shared" si="28"/>
        <v>39356</v>
      </c>
      <c r="P74" s="394">
        <f t="shared" si="28"/>
        <v>39356</v>
      </c>
      <c r="Q74" s="394">
        <f t="shared" si="28"/>
        <v>39356</v>
      </c>
      <c r="R74" s="394">
        <f t="shared" si="28"/>
        <v>39356</v>
      </c>
      <c r="S74" s="215"/>
      <c r="T74" s="390">
        <v>10</v>
      </c>
      <c r="U74" s="212"/>
      <c r="V74" s="212"/>
      <c r="W74" s="212"/>
      <c r="X74" s="213"/>
      <c r="Y74" s="214"/>
      <c r="Z74" s="214"/>
      <c r="AA74" s="214"/>
      <c r="AB74" s="214"/>
      <c r="AC74" s="214"/>
      <c r="AD74" s="214"/>
      <c r="AE74" s="214"/>
      <c r="AF74" s="214"/>
      <c r="AG74" s="214">
        <f aca="true" t="shared" si="29" ref="AG74:AG89">AJ74*0.15</f>
        <v>82.5</v>
      </c>
      <c r="AH74" s="214"/>
      <c r="AI74" s="214"/>
      <c r="AJ74" s="391">
        <v>550</v>
      </c>
      <c r="AK74" s="214"/>
      <c r="AL74" s="214"/>
      <c r="AM74" s="214"/>
      <c r="AN74" s="214"/>
      <c r="AO74" s="214"/>
      <c r="AP74" s="214"/>
      <c r="AQ74" s="214"/>
      <c r="AR74" s="214"/>
      <c r="AS74" s="302"/>
      <c r="AT74" s="303"/>
      <c r="AU74" s="65"/>
      <c r="AV74" s="47" t="s">
        <v>139</v>
      </c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5"/>
      <c r="BV74" s="285"/>
      <c r="BW74" s="285"/>
      <c r="BX74" s="285"/>
      <c r="BY74" s="285"/>
      <c r="BZ74" s="285"/>
      <c r="CA74" s="285"/>
      <c r="CB74" s="285"/>
      <c r="CC74" s="285"/>
      <c r="CD74" s="285"/>
      <c r="CE74" s="285"/>
      <c r="CF74" s="285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</row>
    <row r="75" spans="1:96" s="63" customFormat="1" ht="15">
      <c r="A75" s="132">
        <v>62</v>
      </c>
      <c r="B75" s="139"/>
      <c r="C75"/>
      <c r="E75" s="133"/>
      <c r="F75" s="389"/>
      <c r="G75" s="136"/>
      <c r="H75" s="136"/>
      <c r="I75" s="136"/>
      <c r="J75" s="136"/>
      <c r="K75" s="137"/>
      <c r="L75" s="76">
        <f t="shared" si="20"/>
      </c>
      <c r="M75" s="393">
        <f t="shared" si="21"/>
      </c>
      <c r="N75" s="395">
        <f t="shared" si="22"/>
        <v>39356</v>
      </c>
      <c r="O75" s="394">
        <f t="shared" si="28"/>
        <v>39356</v>
      </c>
      <c r="P75" s="394">
        <f t="shared" si="28"/>
        <v>39356</v>
      </c>
      <c r="Q75" s="394">
        <f t="shared" si="28"/>
        <v>39356</v>
      </c>
      <c r="R75" s="394">
        <f t="shared" si="28"/>
        <v>39356</v>
      </c>
      <c r="S75" s="215"/>
      <c r="T75" s="390"/>
      <c r="U75" s="212"/>
      <c r="V75" s="212"/>
      <c r="W75" s="212"/>
      <c r="X75" s="213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391"/>
      <c r="AK75" s="214"/>
      <c r="AL75" s="214"/>
      <c r="AM75" s="214"/>
      <c r="AN75" s="214"/>
      <c r="AO75" s="214"/>
      <c r="AP75" s="214"/>
      <c r="AQ75" s="214"/>
      <c r="AR75" s="214"/>
      <c r="AS75" s="302"/>
      <c r="AT75" s="303"/>
      <c r="AU75" s="65"/>
      <c r="AV75" s="410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</row>
    <row r="76" spans="1:96" s="63" customFormat="1" ht="15">
      <c r="A76" s="132">
        <v>63</v>
      </c>
      <c r="B76" s="139"/>
      <c r="C76"/>
      <c r="D76" s="388" t="s">
        <v>183</v>
      </c>
      <c r="E76" s="133"/>
      <c r="F76" s="389">
        <v>65</v>
      </c>
      <c r="G76" s="136"/>
      <c r="H76" s="136"/>
      <c r="I76" s="136"/>
      <c r="J76" s="136"/>
      <c r="K76" s="137">
        <v>40862</v>
      </c>
      <c r="L76" s="76">
        <f t="shared" si="20"/>
        <v>40862</v>
      </c>
      <c r="M76" s="393">
        <f t="shared" si="21"/>
        <v>40953</v>
      </c>
      <c r="N76" s="395">
        <f t="shared" si="22"/>
        <v>40862</v>
      </c>
      <c r="O76" s="394">
        <f t="shared" si="28"/>
        <v>39356</v>
      </c>
      <c r="P76" s="394">
        <f t="shared" si="28"/>
        <v>39356</v>
      </c>
      <c r="Q76" s="394">
        <f t="shared" si="28"/>
        <v>39356</v>
      </c>
      <c r="R76" s="394">
        <f t="shared" si="28"/>
        <v>39356</v>
      </c>
      <c r="S76" s="215"/>
      <c r="T76" s="390">
        <v>100</v>
      </c>
      <c r="U76" s="212"/>
      <c r="V76" s="212"/>
      <c r="W76" s="212"/>
      <c r="X76" s="213"/>
      <c r="Y76" s="214"/>
      <c r="Z76" s="214"/>
      <c r="AA76" s="214"/>
      <c r="AB76" s="214"/>
      <c r="AC76" s="214"/>
      <c r="AD76" s="214"/>
      <c r="AE76" s="214"/>
      <c r="AF76" s="214"/>
      <c r="AG76" s="214">
        <f t="shared" si="29"/>
        <v>195</v>
      </c>
      <c r="AH76" s="214"/>
      <c r="AI76" s="214"/>
      <c r="AJ76" s="391">
        <v>1300</v>
      </c>
      <c r="AK76" s="214"/>
      <c r="AL76" s="214"/>
      <c r="AM76" s="214"/>
      <c r="AN76" s="214"/>
      <c r="AO76" s="214"/>
      <c r="AP76" s="214"/>
      <c r="AQ76" s="214"/>
      <c r="AR76" s="214"/>
      <c r="AS76" s="302"/>
      <c r="AT76" s="303"/>
      <c r="AU76" s="65"/>
      <c r="AV76" s="47" t="s">
        <v>139</v>
      </c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</row>
    <row r="77" spans="1:96" s="63" customFormat="1" ht="15">
      <c r="A77" s="132">
        <v>64</v>
      </c>
      <c r="B77" s="133"/>
      <c r="C77"/>
      <c r="E77" s="133"/>
      <c r="F77" s="389"/>
      <c r="G77" s="136"/>
      <c r="H77" s="136"/>
      <c r="I77" s="136"/>
      <c r="J77" s="136"/>
      <c r="K77" s="137"/>
      <c r="L77" s="76">
        <f t="shared" si="20"/>
      </c>
      <c r="M77" s="393">
        <f t="shared" si="21"/>
      </c>
      <c r="N77" s="395">
        <f t="shared" si="22"/>
        <v>39356</v>
      </c>
      <c r="O77" s="394">
        <f t="shared" si="28"/>
        <v>39356</v>
      </c>
      <c r="P77" s="394">
        <f t="shared" si="28"/>
        <v>39356</v>
      </c>
      <c r="Q77" s="394">
        <f t="shared" si="28"/>
        <v>39356</v>
      </c>
      <c r="R77" s="394">
        <f t="shared" si="28"/>
        <v>39356</v>
      </c>
      <c r="S77" s="215"/>
      <c r="T77" s="390"/>
      <c r="U77" s="212"/>
      <c r="V77" s="212"/>
      <c r="W77" s="212"/>
      <c r="X77" s="213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391"/>
      <c r="AK77" s="214"/>
      <c r="AL77" s="214"/>
      <c r="AM77" s="214"/>
      <c r="AN77" s="214"/>
      <c r="AO77" s="214"/>
      <c r="AP77" s="214"/>
      <c r="AQ77" s="214"/>
      <c r="AR77" s="214"/>
      <c r="AS77" s="302"/>
      <c r="AT77" s="303"/>
      <c r="AU77" s="65"/>
      <c r="AV77" s="410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</row>
    <row r="78" spans="1:96" s="63" customFormat="1" ht="15">
      <c r="A78" s="132">
        <v>65</v>
      </c>
      <c r="B78" s="139"/>
      <c r="C78"/>
      <c r="D78" s="388" t="s">
        <v>184</v>
      </c>
      <c r="E78" s="133"/>
      <c r="F78" s="389">
        <v>100</v>
      </c>
      <c r="G78" s="136"/>
      <c r="H78" s="136"/>
      <c r="I78" s="136"/>
      <c r="J78" s="136"/>
      <c r="K78" s="137">
        <v>40725</v>
      </c>
      <c r="L78" s="76">
        <f t="shared" si="20"/>
        <v>40725</v>
      </c>
      <c r="M78" s="393">
        <f t="shared" si="21"/>
        <v>40865</v>
      </c>
      <c r="N78" s="395">
        <f t="shared" si="22"/>
        <v>40725</v>
      </c>
      <c r="O78" s="394">
        <f t="shared" si="28"/>
        <v>39356</v>
      </c>
      <c r="P78" s="394">
        <f t="shared" si="28"/>
        <v>39356</v>
      </c>
      <c r="Q78" s="394">
        <f t="shared" si="28"/>
        <v>39356</v>
      </c>
      <c r="R78" s="394">
        <f t="shared" si="28"/>
        <v>39356</v>
      </c>
      <c r="S78" s="215"/>
      <c r="T78" s="390">
        <v>135</v>
      </c>
      <c r="U78" s="212"/>
      <c r="V78" s="212"/>
      <c r="W78" s="212"/>
      <c r="X78" s="213"/>
      <c r="Y78" s="214"/>
      <c r="Z78" s="214"/>
      <c r="AA78" s="214"/>
      <c r="AB78" s="214"/>
      <c r="AC78" s="214"/>
      <c r="AD78" s="214"/>
      <c r="AE78" s="214"/>
      <c r="AF78" s="214"/>
      <c r="AG78" s="214">
        <f t="shared" si="29"/>
        <v>435</v>
      </c>
      <c r="AH78" s="214"/>
      <c r="AI78" s="214"/>
      <c r="AJ78" s="391">
        <v>2900</v>
      </c>
      <c r="AK78" s="214"/>
      <c r="AL78" s="214"/>
      <c r="AM78" s="214"/>
      <c r="AN78" s="214"/>
      <c r="AO78" s="214"/>
      <c r="AP78" s="214"/>
      <c r="AQ78" s="214"/>
      <c r="AR78" s="214"/>
      <c r="AS78" s="302"/>
      <c r="AT78" s="303"/>
      <c r="AU78" s="65"/>
      <c r="AV78" s="47" t="s">
        <v>139</v>
      </c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</row>
    <row r="79" spans="1:96" s="63" customFormat="1" ht="15" customHeight="1">
      <c r="A79" s="132">
        <v>66</v>
      </c>
      <c r="B79" s="140"/>
      <c r="C79" s="140"/>
      <c r="E79" s="140"/>
      <c r="F79" s="389"/>
      <c r="G79" s="136"/>
      <c r="H79" s="136"/>
      <c r="I79" s="136"/>
      <c r="J79" s="136"/>
      <c r="K79" s="137"/>
      <c r="L79" s="76">
        <f t="shared" si="20"/>
      </c>
      <c r="M79" s="393">
        <f t="shared" si="21"/>
      </c>
      <c r="N79" s="395">
        <f t="shared" si="22"/>
        <v>39356</v>
      </c>
      <c r="O79" s="394">
        <f t="shared" si="28"/>
        <v>39356</v>
      </c>
      <c r="P79" s="394">
        <f t="shared" si="28"/>
        <v>39356</v>
      </c>
      <c r="Q79" s="394">
        <f t="shared" si="28"/>
        <v>39356</v>
      </c>
      <c r="R79" s="394">
        <f t="shared" si="28"/>
        <v>39356</v>
      </c>
      <c r="S79" s="140"/>
      <c r="T79" s="390"/>
      <c r="U79" s="212"/>
      <c r="V79" s="212"/>
      <c r="W79" s="212"/>
      <c r="X79" s="213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391"/>
      <c r="AK79" s="214"/>
      <c r="AL79" s="214"/>
      <c r="AM79" s="214"/>
      <c r="AN79" s="214"/>
      <c r="AO79" s="214"/>
      <c r="AP79" s="214"/>
      <c r="AQ79" s="214"/>
      <c r="AR79" s="214"/>
      <c r="AS79" s="302"/>
      <c r="AT79" s="303"/>
      <c r="AU79" s="65"/>
      <c r="AV79" s="411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</row>
    <row r="80" spans="1:96" s="63" customFormat="1" ht="15" customHeight="1">
      <c r="A80" s="132">
        <v>67</v>
      </c>
      <c r="B80" s="140"/>
      <c r="C80" s="140"/>
      <c r="D80" s="388" t="s">
        <v>185</v>
      </c>
      <c r="E80" s="140"/>
      <c r="F80" s="389">
        <v>80</v>
      </c>
      <c r="G80" s="136"/>
      <c r="H80" s="136"/>
      <c r="I80" s="136"/>
      <c r="J80" s="136"/>
      <c r="K80" s="137">
        <v>40787</v>
      </c>
      <c r="L80" s="76">
        <f t="shared" si="20"/>
        <v>40787</v>
      </c>
      <c r="M80" s="393">
        <f t="shared" si="21"/>
        <v>40899</v>
      </c>
      <c r="N80" s="395">
        <f t="shared" si="22"/>
        <v>40787</v>
      </c>
      <c r="O80" s="394">
        <f t="shared" si="28"/>
        <v>39356</v>
      </c>
      <c r="P80" s="394">
        <f t="shared" si="28"/>
        <v>39356</v>
      </c>
      <c r="Q80" s="394">
        <f t="shared" si="28"/>
        <v>39356</v>
      </c>
      <c r="R80" s="394">
        <f t="shared" si="28"/>
        <v>39356</v>
      </c>
      <c r="S80" s="140"/>
      <c r="T80" s="390">
        <v>90</v>
      </c>
      <c r="U80" s="212"/>
      <c r="V80" s="212"/>
      <c r="W80" s="212"/>
      <c r="X80" s="213"/>
      <c r="Y80" s="214"/>
      <c r="Z80" s="214"/>
      <c r="AA80" s="214"/>
      <c r="AB80" s="214"/>
      <c r="AC80" s="214"/>
      <c r="AD80" s="214"/>
      <c r="AE80" s="214"/>
      <c r="AF80" s="214"/>
      <c r="AG80" s="214">
        <f t="shared" si="29"/>
        <v>315</v>
      </c>
      <c r="AH80" s="214"/>
      <c r="AI80" s="214"/>
      <c r="AJ80" s="391">
        <v>2100</v>
      </c>
      <c r="AK80" s="214"/>
      <c r="AL80" s="214"/>
      <c r="AM80" s="214"/>
      <c r="AN80" s="214"/>
      <c r="AO80" s="214"/>
      <c r="AP80" s="214"/>
      <c r="AQ80" s="214"/>
      <c r="AR80" s="214"/>
      <c r="AS80" s="302"/>
      <c r="AT80" s="303"/>
      <c r="AU80" s="65"/>
      <c r="AV80" s="47" t="s">
        <v>139</v>
      </c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5"/>
      <c r="BV80" s="285"/>
      <c r="BW80" s="285"/>
      <c r="BX80" s="285"/>
      <c r="BY80" s="285"/>
      <c r="BZ80" s="285"/>
      <c r="CA80" s="285"/>
      <c r="CB80" s="285"/>
      <c r="CC80" s="285"/>
      <c r="CD80" s="285"/>
      <c r="CE80" s="285"/>
      <c r="CF80" s="285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</row>
    <row r="81" spans="1:96" s="63" customFormat="1" ht="15" customHeight="1">
      <c r="A81" s="141">
        <v>72</v>
      </c>
      <c r="B81" s="140"/>
      <c r="C81" s="140"/>
      <c r="E81" s="140"/>
      <c r="F81" s="389"/>
      <c r="G81" s="136"/>
      <c r="H81" s="136"/>
      <c r="I81" s="136"/>
      <c r="J81" s="136"/>
      <c r="K81" s="137"/>
      <c r="L81" s="76">
        <f t="shared" si="20"/>
      </c>
      <c r="M81" s="393">
        <f t="shared" si="21"/>
      </c>
      <c r="N81" s="395">
        <f t="shared" si="22"/>
        <v>39356</v>
      </c>
      <c r="O81" s="394">
        <f t="shared" si="28"/>
        <v>39356</v>
      </c>
      <c r="P81" s="394">
        <f t="shared" si="28"/>
        <v>39356</v>
      </c>
      <c r="Q81" s="394">
        <f t="shared" si="28"/>
        <v>39356</v>
      </c>
      <c r="R81" s="394">
        <f t="shared" si="28"/>
        <v>39356</v>
      </c>
      <c r="S81" s="140"/>
      <c r="T81" s="390"/>
      <c r="U81" s="212"/>
      <c r="V81" s="212"/>
      <c r="W81" s="212"/>
      <c r="X81" s="213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391"/>
      <c r="AK81" s="214"/>
      <c r="AL81" s="214"/>
      <c r="AM81" s="214"/>
      <c r="AN81" s="214"/>
      <c r="AO81" s="214"/>
      <c r="AP81" s="214"/>
      <c r="AQ81" s="214"/>
      <c r="AR81" s="214"/>
      <c r="AS81" s="302"/>
      <c r="AT81" s="303"/>
      <c r="AU81" s="65"/>
      <c r="AV81" s="411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</row>
    <row r="82" spans="1:96" s="63" customFormat="1" ht="15" customHeight="1">
      <c r="A82" s="141">
        <v>73</v>
      </c>
      <c r="B82" s="140"/>
      <c r="C82" s="140"/>
      <c r="E82" s="140"/>
      <c r="F82" s="389"/>
      <c r="G82" s="136"/>
      <c r="H82" s="136"/>
      <c r="I82" s="136"/>
      <c r="J82" s="136"/>
      <c r="K82" s="137"/>
      <c r="L82" s="76">
        <f t="shared" si="20"/>
      </c>
      <c r="M82" s="393">
        <f t="shared" si="21"/>
      </c>
      <c r="N82" s="395">
        <f t="shared" si="22"/>
        <v>39356</v>
      </c>
      <c r="O82" s="394">
        <f t="shared" si="28"/>
        <v>39356</v>
      </c>
      <c r="P82" s="394">
        <f t="shared" si="28"/>
        <v>39356</v>
      </c>
      <c r="Q82" s="394">
        <f t="shared" si="28"/>
        <v>39356</v>
      </c>
      <c r="R82" s="394">
        <f t="shared" si="28"/>
        <v>39356</v>
      </c>
      <c r="S82" s="140"/>
      <c r="T82" s="390"/>
      <c r="U82" s="212"/>
      <c r="V82" s="212"/>
      <c r="W82" s="212"/>
      <c r="X82" s="213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391"/>
      <c r="AK82" s="214"/>
      <c r="AL82" s="214"/>
      <c r="AM82" s="214"/>
      <c r="AN82" s="214"/>
      <c r="AO82" s="214"/>
      <c r="AP82" s="214"/>
      <c r="AQ82" s="214"/>
      <c r="AR82" s="214"/>
      <c r="AS82" s="302"/>
      <c r="AT82" s="303"/>
      <c r="AU82" s="65"/>
      <c r="AV82" s="411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</row>
    <row r="83" spans="1:96" s="63" customFormat="1" ht="15" customHeight="1">
      <c r="A83" s="141">
        <v>74</v>
      </c>
      <c r="B83" s="140"/>
      <c r="C83" s="140"/>
      <c r="D83" s="388" t="s">
        <v>186</v>
      </c>
      <c r="E83" s="140"/>
      <c r="F83" s="389">
        <v>30</v>
      </c>
      <c r="G83" s="136"/>
      <c r="H83" s="136"/>
      <c r="I83" s="136"/>
      <c r="J83" s="136"/>
      <c r="K83" s="137">
        <v>41030</v>
      </c>
      <c r="L83" s="76">
        <f t="shared" si="20"/>
        <v>41030</v>
      </c>
      <c r="M83" s="393">
        <f t="shared" si="21"/>
        <v>41072</v>
      </c>
      <c r="N83" s="395">
        <f t="shared" si="22"/>
        <v>41030</v>
      </c>
      <c r="O83" s="394">
        <f t="shared" si="28"/>
        <v>39356</v>
      </c>
      <c r="P83" s="394">
        <f t="shared" si="28"/>
        <v>39356</v>
      </c>
      <c r="Q83" s="394">
        <f t="shared" si="28"/>
        <v>39356</v>
      </c>
      <c r="R83" s="394">
        <f t="shared" si="28"/>
        <v>39356</v>
      </c>
      <c r="S83" s="140"/>
      <c r="T83" s="390">
        <v>85</v>
      </c>
      <c r="U83" s="212"/>
      <c r="V83" s="212"/>
      <c r="W83" s="212"/>
      <c r="X83" s="213"/>
      <c r="Y83" s="214"/>
      <c r="Z83" s="214"/>
      <c r="AA83" s="214"/>
      <c r="AB83" s="214"/>
      <c r="AC83" s="214"/>
      <c r="AD83" s="214"/>
      <c r="AE83" s="214"/>
      <c r="AF83" s="214"/>
      <c r="AG83" s="214">
        <f t="shared" si="29"/>
        <v>86.25</v>
      </c>
      <c r="AH83" s="214"/>
      <c r="AI83" s="214"/>
      <c r="AJ83" s="391">
        <v>575</v>
      </c>
      <c r="AK83" s="214"/>
      <c r="AL83" s="214"/>
      <c r="AM83" s="214"/>
      <c r="AN83" s="214"/>
      <c r="AO83" s="214"/>
      <c r="AP83" s="214"/>
      <c r="AQ83" s="214"/>
      <c r="AR83" s="214"/>
      <c r="AS83" s="302"/>
      <c r="AT83" s="303"/>
      <c r="AU83" s="65"/>
      <c r="AV83" s="47" t="s">
        <v>139</v>
      </c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</row>
    <row r="84" spans="1:96" s="63" customFormat="1" ht="15" customHeight="1">
      <c r="A84" s="141">
        <v>84</v>
      </c>
      <c r="B84" s="140"/>
      <c r="C84" s="140"/>
      <c r="D84" s="392"/>
      <c r="E84" s="140"/>
      <c r="F84" s="389"/>
      <c r="G84" s="136"/>
      <c r="H84" s="136"/>
      <c r="I84" s="136"/>
      <c r="J84" s="136"/>
      <c r="K84" s="137"/>
      <c r="L84" s="76">
        <f t="shared" si="20"/>
      </c>
      <c r="M84" s="393">
        <f t="shared" si="21"/>
      </c>
      <c r="N84" s="395">
        <f t="shared" si="22"/>
        <v>39356</v>
      </c>
      <c r="O84" s="394">
        <f t="shared" si="28"/>
        <v>39356</v>
      </c>
      <c r="P84" s="394">
        <f t="shared" si="28"/>
        <v>39356</v>
      </c>
      <c r="Q84" s="394">
        <f t="shared" si="28"/>
        <v>39356</v>
      </c>
      <c r="R84" s="394">
        <f t="shared" si="28"/>
        <v>39356</v>
      </c>
      <c r="S84" s="140"/>
      <c r="T84" s="390"/>
      <c r="U84" s="212"/>
      <c r="V84" s="212"/>
      <c r="W84" s="212"/>
      <c r="X84" s="213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391"/>
      <c r="AK84" s="214"/>
      <c r="AL84" s="214"/>
      <c r="AM84" s="214"/>
      <c r="AN84" s="214"/>
      <c r="AO84" s="214"/>
      <c r="AP84" s="214"/>
      <c r="AQ84" s="214"/>
      <c r="AR84" s="214"/>
      <c r="AS84" s="302"/>
      <c r="AT84" s="303"/>
      <c r="AU84" s="65"/>
      <c r="AV84" s="411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</row>
    <row r="85" spans="1:96" s="63" customFormat="1" ht="15" customHeight="1">
      <c r="A85" s="141">
        <v>85</v>
      </c>
      <c r="B85" s="140"/>
      <c r="C85" s="140"/>
      <c r="D85" s="388" t="s">
        <v>187</v>
      </c>
      <c r="E85" s="140"/>
      <c r="F85" s="389">
        <v>30</v>
      </c>
      <c r="G85" s="136"/>
      <c r="H85" s="136"/>
      <c r="I85" s="136"/>
      <c r="J85" s="136"/>
      <c r="K85" s="137">
        <v>40695</v>
      </c>
      <c r="L85" s="76">
        <f t="shared" si="20"/>
        <v>40695</v>
      </c>
      <c r="M85" s="393">
        <f t="shared" si="21"/>
        <v>40737</v>
      </c>
      <c r="N85" s="395">
        <f t="shared" si="22"/>
        <v>40695</v>
      </c>
      <c r="O85" s="394">
        <f t="shared" si="28"/>
        <v>39356</v>
      </c>
      <c r="P85" s="394">
        <f t="shared" si="28"/>
        <v>39356</v>
      </c>
      <c r="Q85" s="394">
        <f t="shared" si="28"/>
        <v>39356</v>
      </c>
      <c r="R85" s="394">
        <f t="shared" si="28"/>
        <v>39356</v>
      </c>
      <c r="S85" s="140"/>
      <c r="T85" s="390">
        <v>50</v>
      </c>
      <c r="U85" s="212"/>
      <c r="V85" s="212"/>
      <c r="W85" s="212"/>
      <c r="X85" s="213"/>
      <c r="Y85" s="214"/>
      <c r="Z85" s="214"/>
      <c r="AA85" s="214"/>
      <c r="AB85" s="214"/>
      <c r="AC85" s="214"/>
      <c r="AD85" s="214"/>
      <c r="AE85" s="214"/>
      <c r="AF85" s="214"/>
      <c r="AG85" s="214">
        <f t="shared" si="29"/>
        <v>60</v>
      </c>
      <c r="AH85" s="214"/>
      <c r="AI85" s="214"/>
      <c r="AJ85" s="391">
        <v>400</v>
      </c>
      <c r="AK85" s="214"/>
      <c r="AL85" s="214"/>
      <c r="AM85" s="214"/>
      <c r="AN85" s="214"/>
      <c r="AO85" s="214"/>
      <c r="AP85" s="214"/>
      <c r="AQ85" s="214"/>
      <c r="AR85" s="214"/>
      <c r="AS85" s="302"/>
      <c r="AT85" s="303"/>
      <c r="AU85" s="65"/>
      <c r="AV85" s="47" t="s">
        <v>139</v>
      </c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</row>
    <row r="86" spans="1:96" s="63" customFormat="1" ht="15" customHeight="1">
      <c r="A86" s="141">
        <v>92</v>
      </c>
      <c r="B86" s="133"/>
      <c r="C86" s="140"/>
      <c r="D86" s="140"/>
      <c r="E86" s="140"/>
      <c r="F86" s="135"/>
      <c r="G86" s="136"/>
      <c r="H86" s="136"/>
      <c r="I86" s="136"/>
      <c r="J86" s="136"/>
      <c r="K86" s="137"/>
      <c r="L86" s="76">
        <f t="shared" si="20"/>
      </c>
      <c r="M86" s="393">
        <f t="shared" si="21"/>
      </c>
      <c r="N86" s="395">
        <f t="shared" si="22"/>
        <v>39356</v>
      </c>
      <c r="O86" s="394">
        <f t="shared" si="28"/>
        <v>39356</v>
      </c>
      <c r="P86" s="394">
        <f t="shared" si="28"/>
        <v>39356</v>
      </c>
      <c r="Q86" s="394">
        <f t="shared" si="28"/>
        <v>39356</v>
      </c>
      <c r="R86" s="394">
        <f t="shared" si="28"/>
        <v>39356</v>
      </c>
      <c r="S86" s="140"/>
      <c r="T86" s="390"/>
      <c r="U86" s="212"/>
      <c r="V86" s="212"/>
      <c r="W86" s="212"/>
      <c r="X86" s="213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391"/>
      <c r="AK86" s="214"/>
      <c r="AL86" s="214"/>
      <c r="AM86" s="214"/>
      <c r="AN86" s="214"/>
      <c r="AO86" s="214"/>
      <c r="AP86" s="214"/>
      <c r="AQ86" s="214"/>
      <c r="AR86" s="214"/>
      <c r="AS86" s="302"/>
      <c r="AT86" s="303"/>
      <c r="AU86" s="65"/>
      <c r="AV86" s="411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</row>
    <row r="87" spans="1:96" s="63" customFormat="1" ht="15" customHeight="1">
      <c r="A87" s="141">
        <v>93</v>
      </c>
      <c r="B87" s="133"/>
      <c r="C87" s="140"/>
      <c r="D87" s="388" t="s">
        <v>188</v>
      </c>
      <c r="E87" s="140"/>
      <c r="F87" s="135">
        <v>25</v>
      </c>
      <c r="G87" s="136"/>
      <c r="H87" s="136"/>
      <c r="I87" s="136"/>
      <c r="J87" s="136"/>
      <c r="K87" s="137">
        <v>40330</v>
      </c>
      <c r="L87" s="76">
        <f t="shared" si="20"/>
        <v>40330</v>
      </c>
      <c r="M87" s="393">
        <f t="shared" si="21"/>
        <v>40365</v>
      </c>
      <c r="N87" s="395">
        <f t="shared" si="22"/>
        <v>40330</v>
      </c>
      <c r="O87" s="394">
        <f t="shared" si="28"/>
        <v>39356</v>
      </c>
      <c r="P87" s="394">
        <f t="shared" si="28"/>
        <v>39356</v>
      </c>
      <c r="Q87" s="394">
        <f t="shared" si="28"/>
        <v>39356</v>
      </c>
      <c r="R87" s="394">
        <f t="shared" si="28"/>
        <v>39356</v>
      </c>
      <c r="S87" s="140"/>
      <c r="T87" s="212">
        <v>15</v>
      </c>
      <c r="U87" s="212"/>
      <c r="V87" s="212"/>
      <c r="W87" s="212"/>
      <c r="X87" s="213"/>
      <c r="Y87" s="214"/>
      <c r="Z87" s="214"/>
      <c r="AA87" s="214"/>
      <c r="AB87" s="214"/>
      <c r="AC87" s="214"/>
      <c r="AD87" s="214"/>
      <c r="AE87" s="214"/>
      <c r="AF87" s="214"/>
      <c r="AG87" s="214">
        <f t="shared" si="29"/>
        <v>56.25</v>
      </c>
      <c r="AH87" s="214"/>
      <c r="AI87" s="214"/>
      <c r="AJ87" s="214">
        <v>375</v>
      </c>
      <c r="AK87" s="214"/>
      <c r="AL87" s="214"/>
      <c r="AM87" s="214"/>
      <c r="AN87" s="214"/>
      <c r="AO87" s="214"/>
      <c r="AP87" s="214"/>
      <c r="AQ87" s="214"/>
      <c r="AR87" s="214"/>
      <c r="AS87" s="302"/>
      <c r="AT87" s="303"/>
      <c r="AU87" s="65"/>
      <c r="AV87" s="47" t="s">
        <v>139</v>
      </c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</row>
    <row r="88" spans="1:96" s="63" customFormat="1" ht="15" customHeight="1">
      <c r="A88" s="141">
        <v>97</v>
      </c>
      <c r="B88" s="133"/>
      <c r="C88" s="140"/>
      <c r="E88" s="140"/>
      <c r="F88" s="135"/>
      <c r="G88" s="136"/>
      <c r="H88" s="136"/>
      <c r="I88" s="136"/>
      <c r="J88" s="136"/>
      <c r="K88" s="137"/>
      <c r="L88" s="76">
        <f t="shared" si="20"/>
      </c>
      <c r="M88" s="393">
        <f t="shared" si="21"/>
      </c>
      <c r="N88" s="395">
        <f t="shared" si="22"/>
        <v>39356</v>
      </c>
      <c r="O88" s="394">
        <f t="shared" si="28"/>
        <v>39356</v>
      </c>
      <c r="P88" s="394">
        <f t="shared" si="28"/>
        <v>39356</v>
      </c>
      <c r="Q88" s="394">
        <f t="shared" si="28"/>
        <v>39356</v>
      </c>
      <c r="R88" s="394">
        <f t="shared" si="28"/>
        <v>39356</v>
      </c>
      <c r="S88" s="140"/>
      <c r="T88" s="212"/>
      <c r="U88" s="212"/>
      <c r="V88" s="212"/>
      <c r="W88" s="212"/>
      <c r="X88" s="213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302"/>
      <c r="AT88" s="303"/>
      <c r="AU88" s="65"/>
      <c r="AV88" s="411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</row>
    <row r="89" spans="1:96" s="63" customFormat="1" ht="15" customHeight="1">
      <c r="A89" s="141">
        <v>98</v>
      </c>
      <c r="B89" s="133"/>
      <c r="D89" s="63" t="s">
        <v>189</v>
      </c>
      <c r="E89" s="392"/>
      <c r="F89" s="389">
        <v>12</v>
      </c>
      <c r="G89" s="136"/>
      <c r="H89" s="136"/>
      <c r="I89" s="136"/>
      <c r="J89" s="136"/>
      <c r="K89" s="137">
        <v>40695</v>
      </c>
      <c r="L89" s="76">
        <f>IF(F89="","",MAX(N89:R89))</f>
        <v>40695</v>
      </c>
      <c r="M89" s="393">
        <f>IF(F89="","",+L89+(F89*7/5))</f>
        <v>40711.8</v>
      </c>
      <c r="N89" s="395">
        <f>IF(K89="",(DATEVALUE("10/1/2007")),K89)</f>
        <v>40695</v>
      </c>
      <c r="O89" s="394">
        <f>IF(G89="",(DATEVALUE("10/1/2007")),VLOOKUP(G89,$D$35:$M$35,13))</f>
        <v>39356</v>
      </c>
      <c r="P89" s="394">
        <f>IF(H89="",(DATEVALUE("10/1/2007")),VLOOKUP(H89,$D$35:$M$35,13))</f>
        <v>39356</v>
      </c>
      <c r="Q89" s="394">
        <f>IF(I89="",(DATEVALUE("10/1/2007")),VLOOKUP(I89,$D$35:$M$35,13))</f>
        <v>39356</v>
      </c>
      <c r="R89" s="394">
        <f>IF(J89="",(DATEVALUE("10/1/2007")),VLOOKUP(J89,$D$35:$M$35,13))</f>
        <v>39356</v>
      </c>
      <c r="S89" s="215"/>
      <c r="T89" s="212">
        <v>10</v>
      </c>
      <c r="U89" s="212"/>
      <c r="V89" s="212"/>
      <c r="W89" s="212"/>
      <c r="X89" s="213"/>
      <c r="Y89" s="214"/>
      <c r="Z89" s="391"/>
      <c r="AA89" s="391"/>
      <c r="AB89" s="391"/>
      <c r="AC89" s="391"/>
      <c r="AD89" s="391"/>
      <c r="AE89" s="391"/>
      <c r="AF89" s="391"/>
      <c r="AG89" s="214">
        <f t="shared" si="29"/>
        <v>30</v>
      </c>
      <c r="AH89" s="391"/>
      <c r="AI89" s="214"/>
      <c r="AJ89" s="391">
        <v>200</v>
      </c>
      <c r="AK89" s="214"/>
      <c r="AL89" s="214"/>
      <c r="AM89" s="214"/>
      <c r="AN89" s="214"/>
      <c r="AO89" s="214"/>
      <c r="AP89" s="214"/>
      <c r="AQ89" s="214"/>
      <c r="AR89" s="214"/>
      <c r="AS89" s="302"/>
      <c r="AT89" s="303"/>
      <c r="AU89" s="65"/>
      <c r="AV89" s="411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</row>
    <row r="90" spans="1:96" s="63" customFormat="1" ht="15" customHeight="1">
      <c r="A90" s="141">
        <v>102</v>
      </c>
      <c r="B90" s="140"/>
      <c r="C90" s="140"/>
      <c r="D90" s="140"/>
      <c r="E90" s="140"/>
      <c r="F90" s="135"/>
      <c r="G90" s="136"/>
      <c r="H90" s="136"/>
      <c r="I90" s="136"/>
      <c r="J90" s="136"/>
      <c r="K90" s="137"/>
      <c r="L90" s="76">
        <f t="shared" si="20"/>
      </c>
      <c r="M90" s="393">
        <f t="shared" si="21"/>
      </c>
      <c r="N90" s="395">
        <f t="shared" si="22"/>
        <v>39356</v>
      </c>
      <c r="O90" s="394">
        <f>IF(G90="",(DATEVALUE("10/1/2007")),VLOOKUP(G90,$A$10:$M$80,13))</f>
        <v>39356</v>
      </c>
      <c r="P90" s="394">
        <f>IF(H90="",(DATEVALUE("10/1/2007")),VLOOKUP(H90,$A$10:$M$80,13))</f>
        <v>39356</v>
      </c>
      <c r="Q90" s="394">
        <f>IF(I90="",(DATEVALUE("10/1/2007")),VLOOKUP(I90,$A$10:$M$80,13))</f>
        <v>39356</v>
      </c>
      <c r="R90" s="394">
        <f>IF(J90="",(DATEVALUE("10/1/2007")),VLOOKUP(J90,$A$10:$M$80,13))</f>
        <v>39356</v>
      </c>
      <c r="S90" s="140"/>
      <c r="T90" s="212"/>
      <c r="U90" s="212"/>
      <c r="V90" s="212"/>
      <c r="W90" s="212"/>
      <c r="X90" s="213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302"/>
      <c r="AT90" s="303"/>
      <c r="AU90" s="65"/>
      <c r="AV90" s="47" t="s">
        <v>139</v>
      </c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</row>
    <row r="91" spans="1:96" s="63" customFormat="1" ht="15" customHeight="1">
      <c r="A91" s="141">
        <v>103</v>
      </c>
      <c r="B91" s="140"/>
      <c r="C91" s="140"/>
      <c r="D91" s="140"/>
      <c r="E91" s="140"/>
      <c r="F91" s="135"/>
      <c r="G91" s="136"/>
      <c r="H91" s="136"/>
      <c r="I91" s="136"/>
      <c r="J91" s="136"/>
      <c r="K91" s="137"/>
      <c r="L91" s="76">
        <f aca="true" t="shared" si="30" ref="L91:L117">IF(F91="","",MAX(N91:R91))</f>
      </c>
      <c r="M91" s="77">
        <f aca="true" t="shared" si="31" ref="M91:M117">IF(F91="","",+L91+(F91*7/5))</f>
      </c>
      <c r="N91" s="71">
        <f aca="true" t="shared" si="32" ref="N91:N116">IF(K91="",(DATEVALUE("10/1/2007")),K91)</f>
        <v>39356</v>
      </c>
      <c r="O91" s="72">
        <f aca="true" t="shared" si="33" ref="O91:O131">IF(G91="",(DATEVALUE("10/1/2007")),VLOOKUP(G91,$A$10:$M$131,13))</f>
        <v>39356</v>
      </c>
      <c r="P91" s="72">
        <f aca="true" t="shared" si="34" ref="P91:P131">IF(H91="",(DATEVALUE("10/1/2007")),VLOOKUP(H91,$A$10:$M$131,13))</f>
        <v>39356</v>
      </c>
      <c r="Q91" s="72">
        <f aca="true" t="shared" si="35" ref="Q91:Q131">IF(I91="",(DATEVALUE("10/1/2007")),VLOOKUP(I91,$A$10:$M$131,13))</f>
        <v>39356</v>
      </c>
      <c r="R91" s="72">
        <f aca="true" t="shared" si="36" ref="R91:R131">IF(J91="",(DATEVALUE("10/1/2007")),VLOOKUP(J91,$A$10:$M$131,13))</f>
        <v>39356</v>
      </c>
      <c r="S91" s="140"/>
      <c r="T91" s="212"/>
      <c r="U91" s="212"/>
      <c r="V91" s="212"/>
      <c r="W91" s="212"/>
      <c r="X91" s="213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302"/>
      <c r="AT91" s="303"/>
      <c r="AU91" s="65"/>
      <c r="AV91" s="411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</row>
    <row r="92" spans="1:96" s="63" customFormat="1" ht="7.5" customHeight="1">
      <c r="A92" s="141">
        <v>104</v>
      </c>
      <c r="B92" s="140"/>
      <c r="C92" s="140"/>
      <c r="D92" s="140"/>
      <c r="E92" s="140"/>
      <c r="F92" s="135"/>
      <c r="G92" s="136"/>
      <c r="H92" s="136"/>
      <c r="I92" s="136"/>
      <c r="J92" s="136"/>
      <c r="K92" s="137"/>
      <c r="L92" s="76">
        <f t="shared" si="30"/>
      </c>
      <c r="M92" s="77">
        <f t="shared" si="31"/>
      </c>
      <c r="N92" s="71">
        <f t="shared" si="32"/>
        <v>39356</v>
      </c>
      <c r="O92" s="72">
        <f t="shared" si="33"/>
        <v>39356</v>
      </c>
      <c r="P92" s="72">
        <f t="shared" si="34"/>
        <v>39356</v>
      </c>
      <c r="Q92" s="72">
        <f t="shared" si="35"/>
        <v>39356</v>
      </c>
      <c r="R92" s="72">
        <f t="shared" si="36"/>
        <v>39356</v>
      </c>
      <c r="S92" s="140"/>
      <c r="T92" s="212"/>
      <c r="U92" s="212"/>
      <c r="V92" s="212"/>
      <c r="W92" s="212"/>
      <c r="X92" s="213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302"/>
      <c r="AT92" s="303"/>
      <c r="AU92" s="65"/>
      <c r="AV92" s="411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5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5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</row>
    <row r="93" spans="1:96" s="63" customFormat="1" ht="7.5" customHeight="1">
      <c r="A93" s="141">
        <v>105</v>
      </c>
      <c r="B93" s="140"/>
      <c r="C93" s="140"/>
      <c r="D93" s="140"/>
      <c r="E93" s="140"/>
      <c r="F93" s="135"/>
      <c r="G93" s="136"/>
      <c r="H93" s="136"/>
      <c r="I93" s="136"/>
      <c r="J93" s="136"/>
      <c r="K93" s="137"/>
      <c r="L93" s="76">
        <f t="shared" si="30"/>
      </c>
      <c r="M93" s="77">
        <f t="shared" si="31"/>
      </c>
      <c r="N93" s="71">
        <f t="shared" si="32"/>
        <v>39356</v>
      </c>
      <c r="O93" s="72">
        <f t="shared" si="33"/>
        <v>39356</v>
      </c>
      <c r="P93" s="72">
        <f t="shared" si="34"/>
        <v>39356</v>
      </c>
      <c r="Q93" s="72">
        <f t="shared" si="35"/>
        <v>39356</v>
      </c>
      <c r="R93" s="72">
        <f t="shared" si="36"/>
        <v>39356</v>
      </c>
      <c r="S93" s="140"/>
      <c r="T93" s="212"/>
      <c r="U93" s="212"/>
      <c r="V93" s="212"/>
      <c r="W93" s="212"/>
      <c r="X93" s="213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302"/>
      <c r="AT93" s="303"/>
      <c r="AU93" s="65"/>
      <c r="AV93" s="411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  <c r="CQ93" s="288"/>
      <c r="CR93" s="288"/>
    </row>
    <row r="94" spans="1:96" s="63" customFormat="1" ht="7.5" customHeight="1">
      <c r="A94" s="141">
        <v>106</v>
      </c>
      <c r="B94" s="140"/>
      <c r="C94" s="140"/>
      <c r="D94" s="140"/>
      <c r="E94" s="140"/>
      <c r="F94" s="135"/>
      <c r="G94" s="136"/>
      <c r="H94" s="136"/>
      <c r="I94" s="136"/>
      <c r="J94" s="136"/>
      <c r="K94" s="137"/>
      <c r="L94" s="76">
        <f t="shared" si="30"/>
      </c>
      <c r="M94" s="77">
        <f t="shared" si="31"/>
      </c>
      <c r="N94" s="71">
        <f t="shared" si="32"/>
        <v>39356</v>
      </c>
      <c r="O94" s="72">
        <f t="shared" si="33"/>
        <v>39356</v>
      </c>
      <c r="P94" s="72">
        <f t="shared" si="34"/>
        <v>39356</v>
      </c>
      <c r="Q94" s="72">
        <f t="shared" si="35"/>
        <v>39356</v>
      </c>
      <c r="R94" s="72">
        <f t="shared" si="36"/>
        <v>39356</v>
      </c>
      <c r="S94" s="140"/>
      <c r="T94" s="212"/>
      <c r="U94" s="212"/>
      <c r="V94" s="212"/>
      <c r="W94" s="212"/>
      <c r="X94" s="213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302"/>
      <c r="AT94" s="303"/>
      <c r="AU94" s="65"/>
      <c r="AV94" s="411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5"/>
      <c r="BV94" s="285"/>
      <c r="BW94" s="285"/>
      <c r="BX94" s="285"/>
      <c r="BY94" s="285"/>
      <c r="BZ94" s="285"/>
      <c r="CA94" s="285"/>
      <c r="CB94" s="285"/>
      <c r="CC94" s="285"/>
      <c r="CD94" s="285"/>
      <c r="CE94" s="285"/>
      <c r="CF94" s="285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</row>
    <row r="95" spans="1:96" s="63" customFormat="1" ht="7.5" customHeight="1">
      <c r="A95" s="141">
        <v>107</v>
      </c>
      <c r="B95" s="140"/>
      <c r="C95" s="140"/>
      <c r="D95" s="140"/>
      <c r="E95" s="140"/>
      <c r="F95" s="135"/>
      <c r="G95" s="136"/>
      <c r="H95" s="136"/>
      <c r="I95" s="136"/>
      <c r="J95" s="136"/>
      <c r="K95" s="137"/>
      <c r="L95" s="76">
        <f t="shared" si="30"/>
      </c>
      <c r="M95" s="77">
        <f t="shared" si="31"/>
      </c>
      <c r="N95" s="71">
        <f t="shared" si="32"/>
        <v>39356</v>
      </c>
      <c r="O95" s="72">
        <f t="shared" si="33"/>
        <v>39356</v>
      </c>
      <c r="P95" s="72">
        <f t="shared" si="34"/>
        <v>39356</v>
      </c>
      <c r="Q95" s="72">
        <f t="shared" si="35"/>
        <v>39356</v>
      </c>
      <c r="R95" s="72">
        <f t="shared" si="36"/>
        <v>39356</v>
      </c>
      <c r="S95" s="140"/>
      <c r="T95" s="212"/>
      <c r="U95" s="212"/>
      <c r="V95" s="212"/>
      <c r="W95" s="212"/>
      <c r="X95" s="213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302"/>
      <c r="AT95" s="303"/>
      <c r="AU95" s="65"/>
      <c r="AV95" s="411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5"/>
      <c r="BV95" s="285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8"/>
      <c r="CH95" s="288"/>
      <c r="CI95" s="288"/>
      <c r="CJ95" s="288"/>
      <c r="CK95" s="288"/>
      <c r="CL95" s="288"/>
      <c r="CM95" s="288"/>
      <c r="CN95" s="288"/>
      <c r="CO95" s="288"/>
      <c r="CP95" s="288"/>
      <c r="CQ95" s="288"/>
      <c r="CR95" s="288"/>
    </row>
    <row r="96" spans="1:96" s="63" customFormat="1" ht="7.5" customHeight="1">
      <c r="A96" s="141">
        <v>108</v>
      </c>
      <c r="B96" s="140"/>
      <c r="C96" s="140"/>
      <c r="D96" s="140"/>
      <c r="E96" s="140"/>
      <c r="F96" s="135"/>
      <c r="G96" s="136"/>
      <c r="H96" s="136"/>
      <c r="I96" s="136"/>
      <c r="J96" s="136"/>
      <c r="K96" s="137"/>
      <c r="L96" s="76">
        <f t="shared" si="30"/>
      </c>
      <c r="M96" s="77">
        <f t="shared" si="31"/>
      </c>
      <c r="N96" s="71">
        <f t="shared" si="32"/>
        <v>39356</v>
      </c>
      <c r="O96" s="72">
        <f t="shared" si="33"/>
        <v>39356</v>
      </c>
      <c r="P96" s="72">
        <f t="shared" si="34"/>
        <v>39356</v>
      </c>
      <c r="Q96" s="72">
        <f t="shared" si="35"/>
        <v>39356</v>
      </c>
      <c r="R96" s="72">
        <f t="shared" si="36"/>
        <v>39356</v>
      </c>
      <c r="S96" s="140"/>
      <c r="T96" s="212"/>
      <c r="U96" s="212"/>
      <c r="V96" s="212"/>
      <c r="W96" s="212"/>
      <c r="X96" s="213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302"/>
      <c r="AT96" s="303"/>
      <c r="AU96" s="65"/>
      <c r="AV96" s="411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85"/>
      <c r="BV96" s="285"/>
      <c r="BW96" s="285"/>
      <c r="BX96" s="285"/>
      <c r="BY96" s="285"/>
      <c r="BZ96" s="285"/>
      <c r="CA96" s="285"/>
      <c r="CB96" s="285"/>
      <c r="CC96" s="285"/>
      <c r="CD96" s="285"/>
      <c r="CE96" s="285"/>
      <c r="CF96" s="285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  <c r="CQ96" s="288"/>
      <c r="CR96" s="288"/>
    </row>
    <row r="97" spans="1:96" s="63" customFormat="1" ht="12" customHeight="1">
      <c r="A97" s="141">
        <v>109</v>
      </c>
      <c r="B97" s="140"/>
      <c r="C97" s="140"/>
      <c r="D97" s="140"/>
      <c r="E97" s="140"/>
      <c r="F97" s="135"/>
      <c r="G97" s="136"/>
      <c r="H97" s="136"/>
      <c r="I97" s="136"/>
      <c r="J97" s="136"/>
      <c r="K97" s="137"/>
      <c r="L97" s="76">
        <f t="shared" si="30"/>
      </c>
      <c r="M97" s="77">
        <f t="shared" si="31"/>
      </c>
      <c r="N97" s="71">
        <f t="shared" si="32"/>
        <v>39356</v>
      </c>
      <c r="O97" s="72">
        <f t="shared" si="33"/>
        <v>39356</v>
      </c>
      <c r="P97" s="72">
        <f t="shared" si="34"/>
        <v>39356</v>
      </c>
      <c r="Q97" s="72">
        <f t="shared" si="35"/>
        <v>39356</v>
      </c>
      <c r="R97" s="72">
        <f t="shared" si="36"/>
        <v>39356</v>
      </c>
      <c r="S97" s="140"/>
      <c r="T97" s="212"/>
      <c r="U97" s="212"/>
      <c r="V97" s="212"/>
      <c r="W97" s="212"/>
      <c r="X97" s="213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302"/>
      <c r="AT97" s="303"/>
      <c r="AU97" s="65"/>
      <c r="AV97" s="411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5"/>
      <c r="BV97" s="285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  <c r="CQ97" s="288"/>
      <c r="CR97" s="288"/>
    </row>
    <row r="98" spans="1:96" s="63" customFormat="1" ht="12" customHeight="1">
      <c r="A98" s="141">
        <v>110</v>
      </c>
      <c r="B98" s="140"/>
      <c r="C98" s="140"/>
      <c r="D98" s="140"/>
      <c r="E98" s="140"/>
      <c r="F98" s="135"/>
      <c r="G98" s="136"/>
      <c r="H98" s="136"/>
      <c r="I98" s="136"/>
      <c r="J98" s="136"/>
      <c r="K98" s="137"/>
      <c r="L98" s="76">
        <f t="shared" si="30"/>
      </c>
      <c r="M98" s="77">
        <f t="shared" si="31"/>
      </c>
      <c r="N98" s="71">
        <f t="shared" si="32"/>
        <v>39356</v>
      </c>
      <c r="O98" s="72">
        <f t="shared" si="33"/>
        <v>39356</v>
      </c>
      <c r="P98" s="72">
        <f t="shared" si="34"/>
        <v>39356</v>
      </c>
      <c r="Q98" s="72">
        <f t="shared" si="35"/>
        <v>39356</v>
      </c>
      <c r="R98" s="72">
        <f t="shared" si="36"/>
        <v>39356</v>
      </c>
      <c r="S98" s="140"/>
      <c r="T98" s="212"/>
      <c r="U98" s="212"/>
      <c r="V98" s="212"/>
      <c r="W98" s="212"/>
      <c r="X98" s="213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302"/>
      <c r="AT98" s="303"/>
      <c r="AU98" s="65"/>
      <c r="AV98" s="411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5"/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  <c r="CQ98" s="288"/>
      <c r="CR98" s="288"/>
    </row>
    <row r="99" spans="1:96" s="63" customFormat="1" ht="12" customHeight="1">
      <c r="A99" s="141">
        <v>111</v>
      </c>
      <c r="B99" s="140"/>
      <c r="C99" s="140"/>
      <c r="D99" s="140"/>
      <c r="E99" s="140"/>
      <c r="F99" s="135"/>
      <c r="G99" s="136"/>
      <c r="H99" s="136"/>
      <c r="I99" s="136"/>
      <c r="J99" s="136"/>
      <c r="K99" s="137"/>
      <c r="L99" s="76">
        <f t="shared" si="30"/>
      </c>
      <c r="M99" s="77">
        <f t="shared" si="31"/>
      </c>
      <c r="N99" s="71">
        <f t="shared" si="32"/>
        <v>39356</v>
      </c>
      <c r="O99" s="72">
        <f t="shared" si="33"/>
        <v>39356</v>
      </c>
      <c r="P99" s="72">
        <f t="shared" si="34"/>
        <v>39356</v>
      </c>
      <c r="Q99" s="72">
        <f t="shared" si="35"/>
        <v>39356</v>
      </c>
      <c r="R99" s="72">
        <f t="shared" si="36"/>
        <v>39356</v>
      </c>
      <c r="S99" s="140"/>
      <c r="T99" s="212"/>
      <c r="U99" s="212"/>
      <c r="V99" s="212"/>
      <c r="W99" s="212"/>
      <c r="X99" s="213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302"/>
      <c r="AT99" s="303"/>
      <c r="AU99" s="65"/>
      <c r="AV99" s="411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</row>
    <row r="100" spans="1:96" s="63" customFormat="1" ht="12" customHeight="1">
      <c r="A100" s="141">
        <v>112</v>
      </c>
      <c r="B100" s="140"/>
      <c r="C100" s="140"/>
      <c r="D100" s="140"/>
      <c r="E100" s="140"/>
      <c r="F100" s="135"/>
      <c r="G100" s="136"/>
      <c r="H100" s="136"/>
      <c r="I100" s="136"/>
      <c r="J100" s="136"/>
      <c r="K100" s="137"/>
      <c r="L100" s="76">
        <f t="shared" si="30"/>
      </c>
      <c r="M100" s="77">
        <f t="shared" si="31"/>
      </c>
      <c r="N100" s="71">
        <f t="shared" si="32"/>
        <v>39356</v>
      </c>
      <c r="O100" s="72">
        <f t="shared" si="33"/>
        <v>39356</v>
      </c>
      <c r="P100" s="72">
        <f t="shared" si="34"/>
        <v>39356</v>
      </c>
      <c r="Q100" s="72">
        <f t="shared" si="35"/>
        <v>39356</v>
      </c>
      <c r="R100" s="72">
        <f t="shared" si="36"/>
        <v>39356</v>
      </c>
      <c r="S100" s="140"/>
      <c r="T100" s="212"/>
      <c r="U100" s="212"/>
      <c r="V100" s="212"/>
      <c r="W100" s="212"/>
      <c r="X100" s="213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302"/>
      <c r="AT100" s="303"/>
      <c r="AU100" s="65"/>
      <c r="AV100" s="411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5"/>
      <c r="BV100" s="285"/>
      <c r="BW100" s="285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  <c r="CQ100" s="288"/>
      <c r="CR100" s="288"/>
    </row>
    <row r="101" spans="1:96" s="63" customFormat="1" ht="12" customHeight="1">
      <c r="A101" s="141">
        <v>113</v>
      </c>
      <c r="B101" s="140"/>
      <c r="C101" s="140"/>
      <c r="D101" s="140"/>
      <c r="E101" s="140"/>
      <c r="F101" s="135"/>
      <c r="G101" s="136"/>
      <c r="H101" s="136"/>
      <c r="I101" s="136"/>
      <c r="J101" s="136"/>
      <c r="K101" s="137"/>
      <c r="L101" s="76">
        <f t="shared" si="30"/>
      </c>
      <c r="M101" s="77">
        <f t="shared" si="31"/>
      </c>
      <c r="N101" s="71">
        <f t="shared" si="32"/>
        <v>39356</v>
      </c>
      <c r="O101" s="72">
        <f t="shared" si="33"/>
        <v>39356</v>
      </c>
      <c r="P101" s="72">
        <f t="shared" si="34"/>
        <v>39356</v>
      </c>
      <c r="Q101" s="72">
        <f t="shared" si="35"/>
        <v>39356</v>
      </c>
      <c r="R101" s="72">
        <f t="shared" si="36"/>
        <v>39356</v>
      </c>
      <c r="S101" s="140"/>
      <c r="T101" s="212"/>
      <c r="U101" s="212"/>
      <c r="V101" s="212"/>
      <c r="W101" s="212"/>
      <c r="X101" s="213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302"/>
      <c r="AT101" s="303"/>
      <c r="AU101" s="65"/>
      <c r="AV101" s="411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8"/>
      <c r="CH101" s="288"/>
      <c r="CI101" s="288"/>
      <c r="CJ101" s="288"/>
      <c r="CK101" s="288"/>
      <c r="CL101" s="288"/>
      <c r="CM101" s="288"/>
      <c r="CN101" s="288"/>
      <c r="CO101" s="288"/>
      <c r="CP101" s="288"/>
      <c r="CQ101" s="288"/>
      <c r="CR101" s="288"/>
    </row>
    <row r="102" spans="1:96" s="63" customFormat="1" ht="12" customHeight="1">
      <c r="A102" s="141">
        <v>114</v>
      </c>
      <c r="B102" s="140"/>
      <c r="C102" s="140"/>
      <c r="D102" s="140"/>
      <c r="E102" s="140"/>
      <c r="F102" s="135"/>
      <c r="G102" s="136"/>
      <c r="H102" s="136"/>
      <c r="I102" s="136"/>
      <c r="J102" s="136"/>
      <c r="K102" s="137"/>
      <c r="L102" s="76">
        <f t="shared" si="30"/>
      </c>
      <c r="M102" s="77">
        <f t="shared" si="31"/>
      </c>
      <c r="N102" s="71">
        <f t="shared" si="32"/>
        <v>39356</v>
      </c>
      <c r="O102" s="72">
        <f t="shared" si="33"/>
        <v>39356</v>
      </c>
      <c r="P102" s="72">
        <f t="shared" si="34"/>
        <v>39356</v>
      </c>
      <c r="Q102" s="72">
        <f t="shared" si="35"/>
        <v>39356</v>
      </c>
      <c r="R102" s="72">
        <f t="shared" si="36"/>
        <v>39356</v>
      </c>
      <c r="S102" s="140"/>
      <c r="T102" s="212"/>
      <c r="U102" s="212"/>
      <c r="V102" s="212"/>
      <c r="W102" s="212"/>
      <c r="X102" s="213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302"/>
      <c r="AT102" s="303"/>
      <c r="AU102" s="65"/>
      <c r="AV102" s="411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5"/>
      <c r="BV102" s="285"/>
      <c r="BW102" s="285"/>
      <c r="BX102" s="285"/>
      <c r="BY102" s="285"/>
      <c r="BZ102" s="285"/>
      <c r="CA102" s="285"/>
      <c r="CB102" s="285"/>
      <c r="CC102" s="285"/>
      <c r="CD102" s="285"/>
      <c r="CE102" s="285"/>
      <c r="CF102" s="285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</row>
    <row r="103" spans="1:96" s="63" customFormat="1" ht="12" customHeight="1">
      <c r="A103" s="141">
        <v>115</v>
      </c>
      <c r="B103" s="140"/>
      <c r="C103" s="140"/>
      <c r="D103" s="140"/>
      <c r="E103" s="140"/>
      <c r="F103" s="135"/>
      <c r="G103" s="136"/>
      <c r="H103" s="136"/>
      <c r="I103" s="136"/>
      <c r="J103" s="136"/>
      <c r="K103" s="137"/>
      <c r="L103" s="76">
        <f t="shared" si="30"/>
      </c>
      <c r="M103" s="77">
        <f t="shared" si="31"/>
      </c>
      <c r="N103" s="71">
        <f t="shared" si="32"/>
        <v>39356</v>
      </c>
      <c r="O103" s="72">
        <f t="shared" si="33"/>
        <v>39356</v>
      </c>
      <c r="P103" s="72">
        <f t="shared" si="34"/>
        <v>39356</v>
      </c>
      <c r="Q103" s="72">
        <f t="shared" si="35"/>
        <v>39356</v>
      </c>
      <c r="R103" s="72">
        <f t="shared" si="36"/>
        <v>39356</v>
      </c>
      <c r="S103" s="140"/>
      <c r="T103" s="212"/>
      <c r="U103" s="212"/>
      <c r="V103" s="212"/>
      <c r="W103" s="212"/>
      <c r="X103" s="213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302"/>
      <c r="AT103" s="303"/>
      <c r="AU103" s="65"/>
      <c r="AV103" s="411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8"/>
      <c r="CH103" s="288"/>
      <c r="CI103" s="288"/>
      <c r="CJ103" s="288"/>
      <c r="CK103" s="288"/>
      <c r="CL103" s="288"/>
      <c r="CM103" s="288"/>
      <c r="CN103" s="288"/>
      <c r="CO103" s="288"/>
      <c r="CP103" s="288"/>
      <c r="CQ103" s="288"/>
      <c r="CR103" s="288"/>
    </row>
    <row r="104" spans="1:96" s="63" customFormat="1" ht="12" customHeight="1">
      <c r="A104" s="141">
        <v>116</v>
      </c>
      <c r="B104" s="140"/>
      <c r="C104" s="140"/>
      <c r="D104" s="140"/>
      <c r="E104" s="140"/>
      <c r="F104" s="135"/>
      <c r="G104" s="136"/>
      <c r="H104" s="136"/>
      <c r="I104" s="136"/>
      <c r="J104" s="136"/>
      <c r="K104" s="137"/>
      <c r="L104" s="76">
        <f t="shared" si="30"/>
      </c>
      <c r="M104" s="77">
        <f t="shared" si="31"/>
      </c>
      <c r="N104" s="71">
        <f t="shared" si="32"/>
        <v>39356</v>
      </c>
      <c r="O104" s="72">
        <f t="shared" si="33"/>
        <v>39356</v>
      </c>
      <c r="P104" s="72">
        <f t="shared" si="34"/>
        <v>39356</v>
      </c>
      <c r="Q104" s="72">
        <f t="shared" si="35"/>
        <v>39356</v>
      </c>
      <c r="R104" s="72">
        <f t="shared" si="36"/>
        <v>39356</v>
      </c>
      <c r="S104" s="140"/>
      <c r="T104" s="212"/>
      <c r="U104" s="212"/>
      <c r="V104" s="212"/>
      <c r="W104" s="212"/>
      <c r="X104" s="213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302"/>
      <c r="AT104" s="303"/>
      <c r="AU104" s="65"/>
      <c r="AV104" s="411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  <c r="BU104" s="285"/>
      <c r="BV104" s="285"/>
      <c r="BW104" s="285"/>
      <c r="BX104" s="285"/>
      <c r="BY104" s="285"/>
      <c r="BZ104" s="285"/>
      <c r="CA104" s="285"/>
      <c r="CB104" s="285"/>
      <c r="CC104" s="285"/>
      <c r="CD104" s="285"/>
      <c r="CE104" s="285"/>
      <c r="CF104" s="285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  <c r="CQ104" s="288"/>
      <c r="CR104" s="288"/>
    </row>
    <row r="105" spans="1:96" s="63" customFormat="1" ht="7.5" customHeight="1">
      <c r="A105" s="141">
        <v>117</v>
      </c>
      <c r="B105" s="140"/>
      <c r="C105" s="140"/>
      <c r="D105" s="140"/>
      <c r="E105" s="140"/>
      <c r="F105" s="135"/>
      <c r="G105" s="136"/>
      <c r="H105" s="136"/>
      <c r="I105" s="136"/>
      <c r="J105" s="136"/>
      <c r="K105" s="137"/>
      <c r="L105" s="76">
        <f t="shared" si="30"/>
      </c>
      <c r="M105" s="77">
        <f t="shared" si="31"/>
      </c>
      <c r="N105" s="71">
        <f t="shared" si="32"/>
        <v>39356</v>
      </c>
      <c r="O105" s="72">
        <f t="shared" si="33"/>
        <v>39356</v>
      </c>
      <c r="P105" s="72">
        <f t="shared" si="34"/>
        <v>39356</v>
      </c>
      <c r="Q105" s="72">
        <f t="shared" si="35"/>
        <v>39356</v>
      </c>
      <c r="R105" s="72">
        <f t="shared" si="36"/>
        <v>39356</v>
      </c>
      <c r="S105" s="140"/>
      <c r="T105" s="212"/>
      <c r="U105" s="212"/>
      <c r="V105" s="212"/>
      <c r="W105" s="212"/>
      <c r="X105" s="213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302"/>
      <c r="AT105" s="303"/>
      <c r="AU105" s="65"/>
      <c r="AV105" s="411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8"/>
      <c r="CH105" s="288"/>
      <c r="CI105" s="288"/>
      <c r="CJ105" s="288"/>
      <c r="CK105" s="288"/>
      <c r="CL105" s="288"/>
      <c r="CM105" s="288"/>
      <c r="CN105" s="288"/>
      <c r="CO105" s="288"/>
      <c r="CP105" s="288"/>
      <c r="CQ105" s="288"/>
      <c r="CR105" s="288"/>
    </row>
    <row r="106" spans="1:96" s="63" customFormat="1" ht="7.5" customHeight="1">
      <c r="A106" s="141">
        <v>118</v>
      </c>
      <c r="B106" s="140"/>
      <c r="C106" s="140"/>
      <c r="D106" s="140"/>
      <c r="E106" s="140"/>
      <c r="F106" s="135"/>
      <c r="G106" s="136"/>
      <c r="H106" s="136"/>
      <c r="I106" s="136"/>
      <c r="J106" s="136"/>
      <c r="K106" s="137"/>
      <c r="L106" s="76">
        <f t="shared" si="30"/>
      </c>
      <c r="M106" s="77">
        <f t="shared" si="31"/>
      </c>
      <c r="N106" s="71">
        <f t="shared" si="32"/>
        <v>39356</v>
      </c>
      <c r="O106" s="72">
        <f t="shared" si="33"/>
        <v>39356</v>
      </c>
      <c r="P106" s="72">
        <f t="shared" si="34"/>
        <v>39356</v>
      </c>
      <c r="Q106" s="72">
        <f t="shared" si="35"/>
        <v>39356</v>
      </c>
      <c r="R106" s="72">
        <f t="shared" si="36"/>
        <v>39356</v>
      </c>
      <c r="S106" s="140"/>
      <c r="T106" s="212"/>
      <c r="U106" s="212"/>
      <c r="V106" s="212"/>
      <c r="W106" s="212"/>
      <c r="X106" s="213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302"/>
      <c r="AT106" s="303"/>
      <c r="AU106" s="65"/>
      <c r="AV106" s="411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CE106" s="285"/>
      <c r="CF106" s="285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</row>
    <row r="107" spans="1:96" s="63" customFormat="1" ht="7.5" customHeight="1">
      <c r="A107" s="141">
        <v>119</v>
      </c>
      <c r="B107" s="140"/>
      <c r="C107" s="140"/>
      <c r="D107" s="140"/>
      <c r="E107" s="140"/>
      <c r="F107" s="135"/>
      <c r="G107" s="136"/>
      <c r="H107" s="136"/>
      <c r="I107" s="136"/>
      <c r="J107" s="136"/>
      <c r="K107" s="137"/>
      <c r="L107" s="76">
        <f t="shared" si="30"/>
      </c>
      <c r="M107" s="77">
        <f t="shared" si="31"/>
      </c>
      <c r="N107" s="71">
        <f t="shared" si="32"/>
        <v>39356</v>
      </c>
      <c r="O107" s="72">
        <f t="shared" si="33"/>
        <v>39356</v>
      </c>
      <c r="P107" s="72">
        <f t="shared" si="34"/>
        <v>39356</v>
      </c>
      <c r="Q107" s="72">
        <f t="shared" si="35"/>
        <v>39356</v>
      </c>
      <c r="R107" s="72">
        <f t="shared" si="36"/>
        <v>39356</v>
      </c>
      <c r="S107" s="140"/>
      <c r="T107" s="212"/>
      <c r="U107" s="212"/>
      <c r="V107" s="212"/>
      <c r="W107" s="212"/>
      <c r="X107" s="213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302"/>
      <c r="AT107" s="303"/>
      <c r="AU107" s="65"/>
      <c r="AV107" s="411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5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8"/>
      <c r="CH107" s="288"/>
      <c r="CI107" s="288"/>
      <c r="CJ107" s="288"/>
      <c r="CK107" s="288"/>
      <c r="CL107" s="288"/>
      <c r="CM107" s="288"/>
      <c r="CN107" s="288"/>
      <c r="CO107" s="288"/>
      <c r="CP107" s="288"/>
      <c r="CQ107" s="288"/>
      <c r="CR107" s="288"/>
    </row>
    <row r="108" spans="1:96" s="63" customFormat="1" ht="7.5" customHeight="1">
      <c r="A108" s="141">
        <v>120</v>
      </c>
      <c r="B108" s="140"/>
      <c r="C108" s="140"/>
      <c r="D108" s="140"/>
      <c r="E108" s="140"/>
      <c r="F108" s="135"/>
      <c r="G108" s="136"/>
      <c r="H108" s="136"/>
      <c r="I108" s="136"/>
      <c r="J108" s="136"/>
      <c r="K108" s="137"/>
      <c r="L108" s="76">
        <f t="shared" si="30"/>
      </c>
      <c r="M108" s="77">
        <f t="shared" si="31"/>
      </c>
      <c r="N108" s="71">
        <f t="shared" si="32"/>
        <v>39356</v>
      </c>
      <c r="O108" s="72">
        <f t="shared" si="33"/>
        <v>39356</v>
      </c>
      <c r="P108" s="72">
        <f t="shared" si="34"/>
        <v>39356</v>
      </c>
      <c r="Q108" s="72">
        <f t="shared" si="35"/>
        <v>39356</v>
      </c>
      <c r="R108" s="72">
        <f t="shared" si="36"/>
        <v>39356</v>
      </c>
      <c r="S108" s="140"/>
      <c r="T108" s="212"/>
      <c r="U108" s="212"/>
      <c r="V108" s="212"/>
      <c r="W108" s="212"/>
      <c r="X108" s="213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302"/>
      <c r="AT108" s="303"/>
      <c r="AU108" s="65"/>
      <c r="AV108" s="411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5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</row>
    <row r="109" spans="1:96" s="63" customFormat="1" ht="7.5" customHeight="1">
      <c r="A109" s="141">
        <v>121</v>
      </c>
      <c r="B109" s="140"/>
      <c r="C109" s="140"/>
      <c r="D109" s="140"/>
      <c r="E109" s="140"/>
      <c r="F109" s="135"/>
      <c r="G109" s="136"/>
      <c r="H109" s="136"/>
      <c r="I109" s="136"/>
      <c r="J109" s="136"/>
      <c r="K109" s="137"/>
      <c r="L109" s="76">
        <f t="shared" si="30"/>
      </c>
      <c r="M109" s="77">
        <f t="shared" si="31"/>
      </c>
      <c r="N109" s="71">
        <f t="shared" si="32"/>
        <v>39356</v>
      </c>
      <c r="O109" s="72">
        <f t="shared" si="33"/>
        <v>39356</v>
      </c>
      <c r="P109" s="72">
        <f t="shared" si="34"/>
        <v>39356</v>
      </c>
      <c r="Q109" s="72">
        <f t="shared" si="35"/>
        <v>39356</v>
      </c>
      <c r="R109" s="72">
        <f t="shared" si="36"/>
        <v>39356</v>
      </c>
      <c r="S109" s="140"/>
      <c r="T109" s="212"/>
      <c r="U109" s="212"/>
      <c r="V109" s="212"/>
      <c r="W109" s="212"/>
      <c r="X109" s="213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302"/>
      <c r="AT109" s="303"/>
      <c r="AU109" s="65"/>
      <c r="AV109" s="411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5"/>
      <c r="BV109" s="285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</row>
    <row r="110" spans="1:96" s="63" customFormat="1" ht="7.5" customHeight="1">
      <c r="A110" s="141">
        <v>122</v>
      </c>
      <c r="B110" s="140"/>
      <c r="C110" s="140"/>
      <c r="D110" s="140"/>
      <c r="E110" s="140"/>
      <c r="F110" s="135"/>
      <c r="G110" s="136"/>
      <c r="H110" s="136"/>
      <c r="I110" s="136"/>
      <c r="J110" s="136"/>
      <c r="K110" s="137"/>
      <c r="L110" s="76">
        <f t="shared" si="30"/>
      </c>
      <c r="M110" s="77">
        <f t="shared" si="31"/>
      </c>
      <c r="N110" s="71">
        <f t="shared" si="32"/>
        <v>39356</v>
      </c>
      <c r="O110" s="72">
        <f t="shared" si="33"/>
        <v>39356</v>
      </c>
      <c r="P110" s="72">
        <f t="shared" si="34"/>
        <v>39356</v>
      </c>
      <c r="Q110" s="72">
        <f t="shared" si="35"/>
        <v>39356</v>
      </c>
      <c r="R110" s="72">
        <f t="shared" si="36"/>
        <v>39356</v>
      </c>
      <c r="S110" s="140"/>
      <c r="T110" s="212"/>
      <c r="U110" s="212"/>
      <c r="V110" s="212"/>
      <c r="W110" s="212"/>
      <c r="X110" s="213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302"/>
      <c r="AT110" s="303"/>
      <c r="AU110" s="65"/>
      <c r="AV110" s="411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5"/>
      <c r="BV110" s="285"/>
      <c r="BW110" s="285"/>
      <c r="BX110" s="285"/>
      <c r="BY110" s="285"/>
      <c r="BZ110" s="285"/>
      <c r="CA110" s="285"/>
      <c r="CB110" s="285"/>
      <c r="CC110" s="285"/>
      <c r="CD110" s="285"/>
      <c r="CE110" s="285"/>
      <c r="CF110" s="285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</row>
    <row r="111" spans="1:96" s="63" customFormat="1" ht="7.5" customHeight="1">
      <c r="A111" s="141">
        <v>123</v>
      </c>
      <c r="B111" s="140"/>
      <c r="C111" s="140"/>
      <c r="D111" s="140"/>
      <c r="E111" s="140"/>
      <c r="F111" s="135"/>
      <c r="G111" s="136"/>
      <c r="H111" s="136"/>
      <c r="I111" s="136"/>
      <c r="J111" s="136"/>
      <c r="K111" s="137"/>
      <c r="L111" s="76">
        <f t="shared" si="30"/>
      </c>
      <c r="M111" s="77">
        <f t="shared" si="31"/>
      </c>
      <c r="N111" s="71">
        <f t="shared" si="32"/>
        <v>39356</v>
      </c>
      <c r="O111" s="72">
        <f t="shared" si="33"/>
        <v>39356</v>
      </c>
      <c r="P111" s="72">
        <f t="shared" si="34"/>
        <v>39356</v>
      </c>
      <c r="Q111" s="72">
        <f t="shared" si="35"/>
        <v>39356</v>
      </c>
      <c r="R111" s="72">
        <f t="shared" si="36"/>
        <v>39356</v>
      </c>
      <c r="S111" s="140"/>
      <c r="T111" s="212"/>
      <c r="U111" s="212"/>
      <c r="V111" s="212"/>
      <c r="W111" s="212"/>
      <c r="X111" s="213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302"/>
      <c r="AT111" s="303"/>
      <c r="AU111" s="65"/>
      <c r="AV111" s="411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8"/>
      <c r="CQ111" s="288"/>
      <c r="CR111" s="288"/>
    </row>
    <row r="112" spans="1:96" s="63" customFormat="1" ht="7.5" customHeight="1">
      <c r="A112" s="141">
        <v>124</v>
      </c>
      <c r="B112" s="140"/>
      <c r="C112" s="140"/>
      <c r="D112" s="140"/>
      <c r="E112" s="140"/>
      <c r="F112" s="135"/>
      <c r="G112" s="136"/>
      <c r="H112" s="136"/>
      <c r="I112" s="136"/>
      <c r="J112" s="136"/>
      <c r="K112" s="137"/>
      <c r="L112" s="76">
        <f t="shared" si="30"/>
      </c>
      <c r="M112" s="77">
        <f t="shared" si="31"/>
      </c>
      <c r="N112" s="71">
        <f t="shared" si="32"/>
        <v>39356</v>
      </c>
      <c r="O112" s="72">
        <f t="shared" si="33"/>
        <v>39356</v>
      </c>
      <c r="P112" s="72">
        <f t="shared" si="34"/>
        <v>39356</v>
      </c>
      <c r="Q112" s="72">
        <f t="shared" si="35"/>
        <v>39356</v>
      </c>
      <c r="R112" s="72">
        <f t="shared" si="36"/>
        <v>39356</v>
      </c>
      <c r="S112" s="140"/>
      <c r="T112" s="212"/>
      <c r="U112" s="212"/>
      <c r="V112" s="212"/>
      <c r="W112" s="212"/>
      <c r="X112" s="213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302"/>
      <c r="AT112" s="303"/>
      <c r="AU112" s="65"/>
      <c r="AV112" s="411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5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</row>
    <row r="113" spans="1:96" s="63" customFormat="1" ht="7.5" customHeight="1">
      <c r="A113" s="141">
        <v>125</v>
      </c>
      <c r="B113" s="140"/>
      <c r="C113" s="140"/>
      <c r="D113" s="140"/>
      <c r="E113" s="140"/>
      <c r="F113" s="135"/>
      <c r="G113" s="136"/>
      <c r="H113" s="136"/>
      <c r="I113" s="136"/>
      <c r="J113" s="136"/>
      <c r="K113" s="137"/>
      <c r="L113" s="76">
        <f t="shared" si="30"/>
      </c>
      <c r="M113" s="77">
        <f t="shared" si="31"/>
      </c>
      <c r="N113" s="71">
        <f t="shared" si="32"/>
        <v>39356</v>
      </c>
      <c r="O113" s="72">
        <f t="shared" si="33"/>
        <v>39356</v>
      </c>
      <c r="P113" s="72">
        <f t="shared" si="34"/>
        <v>39356</v>
      </c>
      <c r="Q113" s="72">
        <f t="shared" si="35"/>
        <v>39356</v>
      </c>
      <c r="R113" s="72">
        <f t="shared" si="36"/>
        <v>39356</v>
      </c>
      <c r="S113" s="140"/>
      <c r="T113" s="212"/>
      <c r="U113" s="212"/>
      <c r="V113" s="212"/>
      <c r="W113" s="212"/>
      <c r="X113" s="213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302"/>
      <c r="AT113" s="303"/>
      <c r="AU113" s="65"/>
      <c r="AV113" s="411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8"/>
      <c r="CH113" s="288"/>
      <c r="CI113" s="288"/>
      <c r="CJ113" s="288"/>
      <c r="CK113" s="288"/>
      <c r="CL113" s="288"/>
      <c r="CM113" s="288"/>
      <c r="CN113" s="288"/>
      <c r="CO113" s="288"/>
      <c r="CP113" s="288"/>
      <c r="CQ113" s="288"/>
      <c r="CR113" s="288"/>
    </row>
    <row r="114" spans="1:96" s="63" customFormat="1" ht="7.5" customHeight="1">
      <c r="A114" s="141">
        <v>126</v>
      </c>
      <c r="B114" s="133"/>
      <c r="C114" s="140"/>
      <c r="D114" s="140"/>
      <c r="E114" s="140"/>
      <c r="F114" s="135"/>
      <c r="G114" s="136"/>
      <c r="H114" s="136"/>
      <c r="I114" s="136"/>
      <c r="J114" s="136"/>
      <c r="K114" s="137"/>
      <c r="L114" s="76">
        <f t="shared" si="30"/>
      </c>
      <c r="M114" s="77">
        <f t="shared" si="31"/>
      </c>
      <c r="N114" s="71">
        <f t="shared" si="32"/>
        <v>39356</v>
      </c>
      <c r="O114" s="72">
        <f t="shared" si="33"/>
        <v>39356</v>
      </c>
      <c r="P114" s="72">
        <f t="shared" si="34"/>
        <v>39356</v>
      </c>
      <c r="Q114" s="72">
        <f t="shared" si="35"/>
        <v>39356</v>
      </c>
      <c r="R114" s="72">
        <f t="shared" si="36"/>
        <v>39356</v>
      </c>
      <c r="S114" s="140"/>
      <c r="T114" s="212"/>
      <c r="U114" s="212"/>
      <c r="V114" s="212"/>
      <c r="W114" s="212"/>
      <c r="X114" s="213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302"/>
      <c r="AT114" s="303"/>
      <c r="AU114" s="65"/>
      <c r="AV114" s="411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  <c r="BU114" s="285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</row>
    <row r="115" spans="1:96" s="63" customFormat="1" ht="7.5" customHeight="1">
      <c r="A115" s="141">
        <v>127</v>
      </c>
      <c r="B115" s="133"/>
      <c r="C115" s="140"/>
      <c r="D115" s="140"/>
      <c r="E115" s="140"/>
      <c r="F115" s="135"/>
      <c r="G115" s="136"/>
      <c r="H115" s="136"/>
      <c r="I115" s="136"/>
      <c r="J115" s="136"/>
      <c r="K115" s="137"/>
      <c r="L115" s="76">
        <f t="shared" si="30"/>
      </c>
      <c r="M115" s="77">
        <f t="shared" si="31"/>
      </c>
      <c r="N115" s="71">
        <f t="shared" si="32"/>
        <v>39356</v>
      </c>
      <c r="O115" s="72">
        <f t="shared" si="33"/>
        <v>39356</v>
      </c>
      <c r="P115" s="72">
        <f t="shared" si="34"/>
        <v>39356</v>
      </c>
      <c r="Q115" s="72">
        <f t="shared" si="35"/>
        <v>39356</v>
      </c>
      <c r="R115" s="72">
        <f t="shared" si="36"/>
        <v>39356</v>
      </c>
      <c r="S115" s="140"/>
      <c r="T115" s="212"/>
      <c r="U115" s="212"/>
      <c r="V115" s="212"/>
      <c r="W115" s="212"/>
      <c r="X115" s="213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302"/>
      <c r="AT115" s="303"/>
      <c r="AU115" s="65"/>
      <c r="AV115" s="411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  <c r="BI115" s="288"/>
      <c r="BJ115" s="288"/>
      <c r="BK115" s="288"/>
      <c r="BL115" s="288"/>
      <c r="BM115" s="288"/>
      <c r="BN115" s="288"/>
      <c r="BO115" s="288"/>
      <c r="BP115" s="288"/>
      <c r="BQ115" s="288"/>
      <c r="BR115" s="288"/>
      <c r="BS115" s="288"/>
      <c r="BT115" s="288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8"/>
      <c r="CH115" s="288"/>
      <c r="CI115" s="288"/>
      <c r="CJ115" s="288"/>
      <c r="CK115" s="288"/>
      <c r="CL115" s="288"/>
      <c r="CM115" s="288"/>
      <c r="CN115" s="288"/>
      <c r="CO115" s="288"/>
      <c r="CP115" s="288"/>
      <c r="CQ115" s="288"/>
      <c r="CR115" s="288"/>
    </row>
    <row r="116" spans="1:96" s="63" customFormat="1" ht="7.5" customHeight="1">
      <c r="A116" s="141">
        <v>128</v>
      </c>
      <c r="B116" s="133"/>
      <c r="C116" s="140"/>
      <c r="D116" s="140"/>
      <c r="E116" s="140"/>
      <c r="F116" s="135"/>
      <c r="G116" s="136"/>
      <c r="H116" s="136"/>
      <c r="I116" s="136"/>
      <c r="J116" s="136"/>
      <c r="K116" s="137"/>
      <c r="L116" s="76">
        <f t="shared" si="30"/>
      </c>
      <c r="M116" s="77">
        <f t="shared" si="31"/>
      </c>
      <c r="N116" s="71">
        <f t="shared" si="32"/>
        <v>39356</v>
      </c>
      <c r="O116" s="72">
        <f t="shared" si="33"/>
        <v>39356</v>
      </c>
      <c r="P116" s="72">
        <f t="shared" si="34"/>
        <v>39356</v>
      </c>
      <c r="Q116" s="72">
        <f t="shared" si="35"/>
        <v>39356</v>
      </c>
      <c r="R116" s="72">
        <f t="shared" si="36"/>
        <v>39356</v>
      </c>
      <c r="S116" s="140"/>
      <c r="T116" s="212"/>
      <c r="U116" s="212"/>
      <c r="V116" s="212"/>
      <c r="W116" s="212"/>
      <c r="X116" s="213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302"/>
      <c r="AT116" s="303"/>
      <c r="AU116" s="65"/>
      <c r="AV116" s="411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8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8"/>
      <c r="CH116" s="288"/>
      <c r="CI116" s="288"/>
      <c r="CJ116" s="288"/>
      <c r="CK116" s="288"/>
      <c r="CL116" s="288"/>
      <c r="CM116" s="288"/>
      <c r="CN116" s="288"/>
      <c r="CO116" s="288"/>
      <c r="CP116" s="288"/>
      <c r="CQ116" s="288"/>
      <c r="CR116" s="288"/>
    </row>
    <row r="117" spans="1:96" s="63" customFormat="1" ht="7.5" customHeight="1">
      <c r="A117" s="141">
        <v>129</v>
      </c>
      <c r="B117" s="133"/>
      <c r="C117" s="140"/>
      <c r="D117" s="140"/>
      <c r="E117" s="140"/>
      <c r="F117" s="135"/>
      <c r="G117" s="136"/>
      <c r="H117" s="136"/>
      <c r="I117" s="136"/>
      <c r="J117" s="136"/>
      <c r="K117" s="137"/>
      <c r="L117" s="76">
        <f t="shared" si="30"/>
      </c>
      <c r="M117" s="77">
        <f t="shared" si="31"/>
      </c>
      <c r="N117" s="71">
        <f aca="true" t="shared" si="37" ref="N117:N131">IF(K117="",(DATEVALUE("10/1/2007")),K117)</f>
        <v>39356</v>
      </c>
      <c r="O117" s="72">
        <f t="shared" si="33"/>
        <v>39356</v>
      </c>
      <c r="P117" s="72">
        <f t="shared" si="34"/>
        <v>39356</v>
      </c>
      <c r="Q117" s="72">
        <f t="shared" si="35"/>
        <v>39356</v>
      </c>
      <c r="R117" s="72">
        <f t="shared" si="36"/>
        <v>39356</v>
      </c>
      <c r="S117" s="140"/>
      <c r="T117" s="212"/>
      <c r="U117" s="212"/>
      <c r="V117" s="212"/>
      <c r="W117" s="212"/>
      <c r="X117" s="213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302"/>
      <c r="AT117" s="303"/>
      <c r="AU117" s="65"/>
      <c r="AV117" s="411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</row>
    <row r="118" spans="1:96" s="63" customFormat="1" ht="7.5" customHeight="1">
      <c r="A118" s="141">
        <v>130</v>
      </c>
      <c r="B118" s="133"/>
      <c r="C118" s="140"/>
      <c r="D118" s="140"/>
      <c r="E118" s="140"/>
      <c r="F118" s="135"/>
      <c r="G118" s="136"/>
      <c r="H118" s="136"/>
      <c r="I118" s="136"/>
      <c r="J118" s="136"/>
      <c r="K118" s="137"/>
      <c r="L118" s="76">
        <f aca="true" t="shared" si="38" ref="L118:L130">IF(F118="","",MAX(N118:R118))</f>
      </c>
      <c r="M118" s="77">
        <f aca="true" t="shared" si="39" ref="M118:M130">IF(F118="","",+L118+(F118*7/5))</f>
      </c>
      <c r="N118" s="71">
        <f t="shared" si="37"/>
        <v>39356</v>
      </c>
      <c r="O118" s="72">
        <f t="shared" si="33"/>
        <v>39356</v>
      </c>
      <c r="P118" s="72">
        <f t="shared" si="34"/>
        <v>39356</v>
      </c>
      <c r="Q118" s="72">
        <f t="shared" si="35"/>
        <v>39356</v>
      </c>
      <c r="R118" s="72">
        <f t="shared" si="36"/>
        <v>39356</v>
      </c>
      <c r="S118" s="140"/>
      <c r="T118" s="212"/>
      <c r="U118" s="212"/>
      <c r="V118" s="212"/>
      <c r="W118" s="212"/>
      <c r="X118" s="213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302"/>
      <c r="AT118" s="303"/>
      <c r="AU118" s="65"/>
      <c r="AV118" s="411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</row>
    <row r="119" spans="1:96" s="63" customFormat="1" ht="7.5" customHeight="1">
      <c r="A119" s="141">
        <v>131</v>
      </c>
      <c r="B119" s="133"/>
      <c r="C119" s="140"/>
      <c r="D119" s="140"/>
      <c r="E119" s="140"/>
      <c r="F119" s="135"/>
      <c r="G119" s="136"/>
      <c r="H119" s="136"/>
      <c r="I119" s="136"/>
      <c r="J119" s="136"/>
      <c r="K119" s="137"/>
      <c r="L119" s="76">
        <f t="shared" si="38"/>
      </c>
      <c r="M119" s="77">
        <f t="shared" si="39"/>
      </c>
      <c r="N119" s="71">
        <f t="shared" si="37"/>
        <v>39356</v>
      </c>
      <c r="O119" s="72">
        <f t="shared" si="33"/>
        <v>39356</v>
      </c>
      <c r="P119" s="72">
        <f t="shared" si="34"/>
        <v>39356</v>
      </c>
      <c r="Q119" s="72">
        <f t="shared" si="35"/>
        <v>39356</v>
      </c>
      <c r="R119" s="72">
        <f t="shared" si="36"/>
        <v>39356</v>
      </c>
      <c r="S119" s="140"/>
      <c r="T119" s="212"/>
      <c r="U119" s="212"/>
      <c r="V119" s="212"/>
      <c r="W119" s="212"/>
      <c r="X119" s="213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302"/>
      <c r="AT119" s="303"/>
      <c r="AU119" s="65"/>
      <c r="AV119" s="411"/>
      <c r="AW119" s="285"/>
      <c r="AX119" s="285"/>
      <c r="AY119" s="285"/>
      <c r="AZ119" s="285"/>
      <c r="BA119" s="285"/>
      <c r="BB119" s="285"/>
      <c r="BC119" s="285"/>
      <c r="BD119" s="285"/>
      <c r="BE119" s="285"/>
      <c r="BF119" s="285"/>
      <c r="BG119" s="285"/>
      <c r="BH119" s="285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</row>
    <row r="120" spans="1:96" s="63" customFormat="1" ht="7.5" customHeight="1">
      <c r="A120" s="141">
        <v>132</v>
      </c>
      <c r="B120" s="133"/>
      <c r="C120" s="140"/>
      <c r="D120" s="140"/>
      <c r="E120" s="140"/>
      <c r="F120" s="135"/>
      <c r="G120" s="136"/>
      <c r="H120" s="136"/>
      <c r="I120" s="136"/>
      <c r="J120" s="136"/>
      <c r="K120" s="137"/>
      <c r="L120" s="76">
        <f t="shared" si="38"/>
      </c>
      <c r="M120" s="77">
        <f t="shared" si="39"/>
      </c>
      <c r="N120" s="71">
        <f t="shared" si="37"/>
        <v>39356</v>
      </c>
      <c r="O120" s="72">
        <f t="shared" si="33"/>
        <v>39356</v>
      </c>
      <c r="P120" s="72">
        <f t="shared" si="34"/>
        <v>39356</v>
      </c>
      <c r="Q120" s="72">
        <f t="shared" si="35"/>
        <v>39356</v>
      </c>
      <c r="R120" s="72">
        <f t="shared" si="36"/>
        <v>39356</v>
      </c>
      <c r="S120" s="140"/>
      <c r="T120" s="212"/>
      <c r="U120" s="212"/>
      <c r="V120" s="212"/>
      <c r="W120" s="212"/>
      <c r="X120" s="213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302"/>
      <c r="AT120" s="303"/>
      <c r="AU120" s="65"/>
      <c r="AV120" s="411"/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5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</row>
    <row r="121" spans="1:96" s="63" customFormat="1" ht="7.5" customHeight="1">
      <c r="A121" s="141">
        <v>133</v>
      </c>
      <c r="B121" s="133"/>
      <c r="C121" s="140"/>
      <c r="D121" s="140"/>
      <c r="E121" s="140"/>
      <c r="F121" s="135"/>
      <c r="G121" s="136"/>
      <c r="H121" s="136"/>
      <c r="I121" s="136"/>
      <c r="J121" s="136"/>
      <c r="K121" s="137"/>
      <c r="L121" s="76">
        <f t="shared" si="38"/>
      </c>
      <c r="M121" s="77">
        <f t="shared" si="39"/>
      </c>
      <c r="N121" s="71">
        <f t="shared" si="37"/>
        <v>39356</v>
      </c>
      <c r="O121" s="72">
        <f t="shared" si="33"/>
        <v>39356</v>
      </c>
      <c r="P121" s="72">
        <f t="shared" si="34"/>
        <v>39356</v>
      </c>
      <c r="Q121" s="72">
        <f t="shared" si="35"/>
        <v>39356</v>
      </c>
      <c r="R121" s="72">
        <f t="shared" si="36"/>
        <v>39356</v>
      </c>
      <c r="S121" s="140"/>
      <c r="T121" s="212"/>
      <c r="U121" s="212"/>
      <c r="V121" s="212"/>
      <c r="W121" s="212"/>
      <c r="X121" s="213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302"/>
      <c r="AT121" s="303"/>
      <c r="AU121" s="65"/>
      <c r="AV121" s="411"/>
      <c r="AW121" s="285"/>
      <c r="AX121" s="285"/>
      <c r="AY121" s="285"/>
      <c r="AZ121" s="285"/>
      <c r="BA121" s="285"/>
      <c r="BB121" s="285"/>
      <c r="BC121" s="285"/>
      <c r="BD121" s="285"/>
      <c r="BE121" s="285"/>
      <c r="BF121" s="285"/>
      <c r="BG121" s="285"/>
      <c r="BH121" s="285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5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</row>
    <row r="122" spans="1:96" s="63" customFormat="1" ht="7.5" customHeight="1">
      <c r="A122" s="141">
        <v>134</v>
      </c>
      <c r="B122" s="133"/>
      <c r="C122" s="140"/>
      <c r="D122" s="140"/>
      <c r="E122" s="140"/>
      <c r="F122" s="135"/>
      <c r="G122" s="136"/>
      <c r="H122" s="136"/>
      <c r="I122" s="136"/>
      <c r="J122" s="136"/>
      <c r="K122" s="137"/>
      <c r="L122" s="76">
        <f t="shared" si="38"/>
      </c>
      <c r="M122" s="77">
        <f t="shared" si="39"/>
      </c>
      <c r="N122" s="71">
        <f t="shared" si="37"/>
        <v>39356</v>
      </c>
      <c r="O122" s="72">
        <f t="shared" si="33"/>
        <v>39356</v>
      </c>
      <c r="P122" s="72">
        <f t="shared" si="34"/>
        <v>39356</v>
      </c>
      <c r="Q122" s="72">
        <f t="shared" si="35"/>
        <v>39356</v>
      </c>
      <c r="R122" s="72">
        <f t="shared" si="36"/>
        <v>39356</v>
      </c>
      <c r="S122" s="140"/>
      <c r="T122" s="212"/>
      <c r="U122" s="212"/>
      <c r="V122" s="212"/>
      <c r="W122" s="212"/>
      <c r="X122" s="213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302"/>
      <c r="AT122" s="303"/>
      <c r="AU122" s="65"/>
      <c r="AV122" s="411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5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</row>
    <row r="123" spans="1:96" s="63" customFormat="1" ht="7.5" customHeight="1">
      <c r="A123" s="141">
        <v>135</v>
      </c>
      <c r="B123" s="133"/>
      <c r="C123" s="140"/>
      <c r="D123" s="140"/>
      <c r="E123" s="140"/>
      <c r="F123" s="135"/>
      <c r="G123" s="136"/>
      <c r="H123" s="136"/>
      <c r="I123" s="136"/>
      <c r="J123" s="136"/>
      <c r="K123" s="137"/>
      <c r="L123" s="76">
        <f t="shared" si="38"/>
      </c>
      <c r="M123" s="77">
        <f t="shared" si="39"/>
      </c>
      <c r="N123" s="71">
        <f t="shared" si="37"/>
        <v>39356</v>
      </c>
      <c r="O123" s="72">
        <f t="shared" si="33"/>
        <v>39356</v>
      </c>
      <c r="P123" s="72">
        <f t="shared" si="34"/>
        <v>39356</v>
      </c>
      <c r="Q123" s="72">
        <f t="shared" si="35"/>
        <v>39356</v>
      </c>
      <c r="R123" s="72">
        <f t="shared" si="36"/>
        <v>39356</v>
      </c>
      <c r="S123" s="140"/>
      <c r="T123" s="212"/>
      <c r="U123" s="212"/>
      <c r="V123" s="212"/>
      <c r="W123" s="212"/>
      <c r="X123" s="213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302"/>
      <c r="AT123" s="303"/>
      <c r="AU123" s="65"/>
      <c r="AV123" s="411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5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</row>
    <row r="124" spans="1:96" s="63" customFormat="1" ht="7.5" customHeight="1">
      <c r="A124" s="141">
        <v>136</v>
      </c>
      <c r="B124" s="133"/>
      <c r="C124" s="140"/>
      <c r="D124" s="140"/>
      <c r="E124" s="140"/>
      <c r="F124" s="135"/>
      <c r="G124" s="136"/>
      <c r="H124" s="136"/>
      <c r="I124" s="136"/>
      <c r="J124" s="136"/>
      <c r="K124" s="137"/>
      <c r="L124" s="76">
        <f t="shared" si="38"/>
      </c>
      <c r="M124" s="77">
        <f t="shared" si="39"/>
      </c>
      <c r="N124" s="71">
        <f t="shared" si="37"/>
        <v>39356</v>
      </c>
      <c r="O124" s="72">
        <f t="shared" si="33"/>
        <v>39356</v>
      </c>
      <c r="P124" s="72">
        <f t="shared" si="34"/>
        <v>39356</v>
      </c>
      <c r="Q124" s="72">
        <f t="shared" si="35"/>
        <v>39356</v>
      </c>
      <c r="R124" s="72">
        <f t="shared" si="36"/>
        <v>39356</v>
      </c>
      <c r="S124" s="140"/>
      <c r="T124" s="212"/>
      <c r="U124" s="212"/>
      <c r="V124" s="212"/>
      <c r="W124" s="212"/>
      <c r="X124" s="213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302"/>
      <c r="AT124" s="303"/>
      <c r="AU124" s="65"/>
      <c r="AV124" s="411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</row>
    <row r="125" spans="1:96" s="63" customFormat="1" ht="7.5" customHeight="1">
      <c r="A125" s="141">
        <v>137</v>
      </c>
      <c r="B125" s="133"/>
      <c r="C125" s="140"/>
      <c r="D125" s="140"/>
      <c r="E125" s="140"/>
      <c r="F125" s="135"/>
      <c r="G125" s="136"/>
      <c r="H125" s="136"/>
      <c r="I125" s="136"/>
      <c r="J125" s="136"/>
      <c r="K125" s="137"/>
      <c r="L125" s="76">
        <f t="shared" si="38"/>
      </c>
      <c r="M125" s="77">
        <f t="shared" si="39"/>
      </c>
      <c r="N125" s="71">
        <f t="shared" si="37"/>
        <v>39356</v>
      </c>
      <c r="O125" s="72">
        <f t="shared" si="33"/>
        <v>39356</v>
      </c>
      <c r="P125" s="72">
        <f t="shared" si="34"/>
        <v>39356</v>
      </c>
      <c r="Q125" s="72">
        <f t="shared" si="35"/>
        <v>39356</v>
      </c>
      <c r="R125" s="72">
        <f t="shared" si="36"/>
        <v>39356</v>
      </c>
      <c r="S125" s="140"/>
      <c r="T125" s="212"/>
      <c r="U125" s="212"/>
      <c r="V125" s="212"/>
      <c r="W125" s="212"/>
      <c r="X125" s="213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302"/>
      <c r="AT125" s="303"/>
      <c r="AU125" s="65"/>
      <c r="AV125" s="411"/>
      <c r="AW125" s="285"/>
      <c r="AX125" s="285"/>
      <c r="AY125" s="285"/>
      <c r="AZ125" s="285"/>
      <c r="BA125" s="285"/>
      <c r="BB125" s="285"/>
      <c r="BC125" s="285"/>
      <c r="BD125" s="285"/>
      <c r="BE125" s="285"/>
      <c r="BF125" s="285"/>
      <c r="BG125" s="285"/>
      <c r="BH125" s="285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5"/>
      <c r="BV125" s="285"/>
      <c r="BW125" s="285"/>
      <c r="BX125" s="285"/>
      <c r="BY125" s="285"/>
      <c r="BZ125" s="285"/>
      <c r="CA125" s="285"/>
      <c r="CB125" s="285"/>
      <c r="CC125" s="285"/>
      <c r="CD125" s="285"/>
      <c r="CE125" s="285"/>
      <c r="CF125" s="285"/>
      <c r="CG125" s="288"/>
      <c r="CH125" s="288"/>
      <c r="CI125" s="288"/>
      <c r="CJ125" s="288"/>
      <c r="CK125" s="288"/>
      <c r="CL125" s="288"/>
      <c r="CM125" s="288"/>
      <c r="CN125" s="288"/>
      <c r="CO125" s="288"/>
      <c r="CP125" s="288"/>
      <c r="CQ125" s="288"/>
      <c r="CR125" s="288"/>
    </row>
    <row r="126" spans="1:96" s="63" customFormat="1" ht="7.5" customHeight="1">
      <c r="A126" s="141">
        <v>138</v>
      </c>
      <c r="B126" s="133"/>
      <c r="C126" s="140"/>
      <c r="D126" s="140"/>
      <c r="E126" s="140"/>
      <c r="F126" s="135"/>
      <c r="G126" s="136"/>
      <c r="H126" s="136"/>
      <c r="I126" s="136"/>
      <c r="J126" s="136"/>
      <c r="K126" s="137"/>
      <c r="L126" s="76">
        <f t="shared" si="38"/>
      </c>
      <c r="M126" s="77">
        <f t="shared" si="39"/>
      </c>
      <c r="N126" s="71">
        <f t="shared" si="37"/>
        <v>39356</v>
      </c>
      <c r="O126" s="72">
        <f t="shared" si="33"/>
        <v>39356</v>
      </c>
      <c r="P126" s="72">
        <f t="shared" si="34"/>
        <v>39356</v>
      </c>
      <c r="Q126" s="72">
        <f t="shared" si="35"/>
        <v>39356</v>
      </c>
      <c r="R126" s="72">
        <f t="shared" si="36"/>
        <v>39356</v>
      </c>
      <c r="S126" s="140"/>
      <c r="T126" s="212"/>
      <c r="U126" s="212"/>
      <c r="V126" s="212"/>
      <c r="W126" s="212"/>
      <c r="X126" s="213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302"/>
      <c r="AT126" s="303"/>
      <c r="AU126" s="65"/>
      <c r="AV126" s="411"/>
      <c r="AW126" s="285"/>
      <c r="AX126" s="285"/>
      <c r="AY126" s="285"/>
      <c r="AZ126" s="285"/>
      <c r="BA126" s="285"/>
      <c r="BB126" s="285"/>
      <c r="BC126" s="285"/>
      <c r="BD126" s="285"/>
      <c r="BE126" s="285"/>
      <c r="BF126" s="285"/>
      <c r="BG126" s="285"/>
      <c r="BH126" s="285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5"/>
      <c r="BV126" s="285"/>
      <c r="BW126" s="285"/>
      <c r="BX126" s="285"/>
      <c r="BY126" s="285"/>
      <c r="BZ126" s="285"/>
      <c r="CA126" s="285"/>
      <c r="CB126" s="285"/>
      <c r="CC126" s="285"/>
      <c r="CD126" s="285"/>
      <c r="CE126" s="285"/>
      <c r="CF126" s="285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</row>
    <row r="127" spans="1:96" s="63" customFormat="1" ht="7.5" customHeight="1">
      <c r="A127" s="141">
        <v>139</v>
      </c>
      <c r="B127" s="133"/>
      <c r="C127" s="140"/>
      <c r="D127" s="140"/>
      <c r="E127" s="140"/>
      <c r="F127" s="135"/>
      <c r="G127" s="136"/>
      <c r="H127" s="136"/>
      <c r="I127" s="136"/>
      <c r="J127" s="136"/>
      <c r="K127" s="137"/>
      <c r="L127" s="76">
        <f t="shared" si="38"/>
      </c>
      <c r="M127" s="77">
        <f t="shared" si="39"/>
      </c>
      <c r="N127" s="71">
        <f t="shared" si="37"/>
        <v>39356</v>
      </c>
      <c r="O127" s="72">
        <f t="shared" si="33"/>
        <v>39356</v>
      </c>
      <c r="P127" s="72">
        <f t="shared" si="34"/>
        <v>39356</v>
      </c>
      <c r="Q127" s="72">
        <f t="shared" si="35"/>
        <v>39356</v>
      </c>
      <c r="R127" s="72">
        <f t="shared" si="36"/>
        <v>39356</v>
      </c>
      <c r="S127" s="140"/>
      <c r="T127" s="212"/>
      <c r="U127" s="212"/>
      <c r="V127" s="212"/>
      <c r="W127" s="212"/>
      <c r="X127" s="213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302"/>
      <c r="AT127" s="303"/>
      <c r="AU127" s="65"/>
      <c r="AV127" s="411"/>
      <c r="AW127" s="285"/>
      <c r="AX127" s="285"/>
      <c r="AY127" s="285"/>
      <c r="AZ127" s="285"/>
      <c r="BA127" s="285"/>
      <c r="BB127" s="285"/>
      <c r="BC127" s="285"/>
      <c r="BD127" s="285"/>
      <c r="BE127" s="285"/>
      <c r="BF127" s="285"/>
      <c r="BG127" s="285"/>
      <c r="BH127" s="285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5"/>
      <c r="BV127" s="285"/>
      <c r="BW127" s="285"/>
      <c r="BX127" s="285"/>
      <c r="BY127" s="285"/>
      <c r="BZ127" s="285"/>
      <c r="CA127" s="285"/>
      <c r="CB127" s="285"/>
      <c r="CC127" s="285"/>
      <c r="CD127" s="285"/>
      <c r="CE127" s="285"/>
      <c r="CF127" s="285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</row>
    <row r="128" spans="1:96" s="63" customFormat="1" ht="7.5" customHeight="1">
      <c r="A128" s="141">
        <v>140</v>
      </c>
      <c r="B128" s="133"/>
      <c r="C128" s="140"/>
      <c r="D128" s="140"/>
      <c r="E128" s="140"/>
      <c r="F128" s="135"/>
      <c r="G128" s="136"/>
      <c r="H128" s="136"/>
      <c r="I128" s="136"/>
      <c r="J128" s="136"/>
      <c r="K128" s="137"/>
      <c r="L128" s="76">
        <f t="shared" si="38"/>
      </c>
      <c r="M128" s="77">
        <f t="shared" si="39"/>
      </c>
      <c r="N128" s="71">
        <f t="shared" si="37"/>
        <v>39356</v>
      </c>
      <c r="O128" s="72">
        <f t="shared" si="33"/>
        <v>39356</v>
      </c>
      <c r="P128" s="72">
        <f t="shared" si="34"/>
        <v>39356</v>
      </c>
      <c r="Q128" s="72">
        <f t="shared" si="35"/>
        <v>39356</v>
      </c>
      <c r="R128" s="72">
        <f t="shared" si="36"/>
        <v>39356</v>
      </c>
      <c r="S128" s="140"/>
      <c r="T128" s="212"/>
      <c r="U128" s="212"/>
      <c r="V128" s="212"/>
      <c r="W128" s="212"/>
      <c r="X128" s="213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302"/>
      <c r="AT128" s="303"/>
      <c r="AU128" s="65"/>
      <c r="AV128" s="411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</row>
    <row r="129" spans="1:96" s="63" customFormat="1" ht="7.5" customHeight="1">
      <c r="A129" s="141">
        <v>141</v>
      </c>
      <c r="B129" s="133"/>
      <c r="C129" s="140"/>
      <c r="D129" s="140"/>
      <c r="E129" s="140"/>
      <c r="F129" s="135"/>
      <c r="G129" s="136"/>
      <c r="H129" s="136"/>
      <c r="I129" s="136"/>
      <c r="J129" s="136"/>
      <c r="K129" s="137"/>
      <c r="L129" s="76">
        <f t="shared" si="38"/>
      </c>
      <c r="M129" s="77">
        <f t="shared" si="39"/>
      </c>
      <c r="N129" s="71">
        <f t="shared" si="37"/>
        <v>39356</v>
      </c>
      <c r="O129" s="72">
        <f t="shared" si="33"/>
        <v>39356</v>
      </c>
      <c r="P129" s="72">
        <f t="shared" si="34"/>
        <v>39356</v>
      </c>
      <c r="Q129" s="72">
        <f t="shared" si="35"/>
        <v>39356</v>
      </c>
      <c r="R129" s="72">
        <f t="shared" si="36"/>
        <v>39356</v>
      </c>
      <c r="S129" s="140"/>
      <c r="T129" s="212"/>
      <c r="U129" s="212"/>
      <c r="V129" s="212"/>
      <c r="W129" s="212"/>
      <c r="X129" s="213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302"/>
      <c r="AT129" s="303"/>
      <c r="AU129" s="65"/>
      <c r="AV129" s="411"/>
      <c r="AW129" s="285"/>
      <c r="AX129" s="285"/>
      <c r="AY129" s="285"/>
      <c r="AZ129" s="285"/>
      <c r="BA129" s="285"/>
      <c r="BB129" s="285"/>
      <c r="BC129" s="285"/>
      <c r="BD129" s="285"/>
      <c r="BE129" s="285"/>
      <c r="BF129" s="285"/>
      <c r="BG129" s="285"/>
      <c r="BH129" s="285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5"/>
      <c r="BV129" s="285"/>
      <c r="BW129" s="285"/>
      <c r="BX129" s="285"/>
      <c r="BY129" s="285"/>
      <c r="BZ129" s="285"/>
      <c r="CA129" s="285"/>
      <c r="CB129" s="285"/>
      <c r="CC129" s="285"/>
      <c r="CD129" s="285"/>
      <c r="CE129" s="285"/>
      <c r="CF129" s="285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</row>
    <row r="130" spans="1:96" s="63" customFormat="1" ht="7.5" customHeight="1">
      <c r="A130" s="141">
        <v>142</v>
      </c>
      <c r="B130" s="133"/>
      <c r="C130" s="140"/>
      <c r="D130" s="140"/>
      <c r="E130" s="140"/>
      <c r="F130" s="135"/>
      <c r="G130" s="136"/>
      <c r="H130" s="136"/>
      <c r="I130" s="136"/>
      <c r="J130" s="136"/>
      <c r="K130" s="137"/>
      <c r="L130" s="76">
        <f t="shared" si="38"/>
      </c>
      <c r="M130" s="77">
        <f t="shared" si="39"/>
      </c>
      <c r="N130" s="71">
        <f t="shared" si="37"/>
        <v>39356</v>
      </c>
      <c r="O130" s="72">
        <f t="shared" si="33"/>
        <v>39356</v>
      </c>
      <c r="P130" s="72">
        <f t="shared" si="34"/>
        <v>39356</v>
      </c>
      <c r="Q130" s="72">
        <f t="shared" si="35"/>
        <v>39356</v>
      </c>
      <c r="R130" s="72">
        <f t="shared" si="36"/>
        <v>39356</v>
      </c>
      <c r="S130" s="140"/>
      <c r="T130" s="212"/>
      <c r="U130" s="212"/>
      <c r="V130" s="212"/>
      <c r="W130" s="212"/>
      <c r="X130" s="213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302"/>
      <c r="AT130" s="303"/>
      <c r="AU130" s="65"/>
      <c r="AV130" s="411"/>
      <c r="AW130" s="285"/>
      <c r="AX130" s="285"/>
      <c r="AY130" s="285"/>
      <c r="AZ130" s="285"/>
      <c r="BA130" s="285"/>
      <c r="BB130" s="285"/>
      <c r="BC130" s="285"/>
      <c r="BD130" s="285"/>
      <c r="BE130" s="285"/>
      <c r="BF130" s="285"/>
      <c r="BG130" s="285"/>
      <c r="BH130" s="285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5"/>
      <c r="BV130" s="285"/>
      <c r="BW130" s="285"/>
      <c r="BX130" s="285"/>
      <c r="BY130" s="285"/>
      <c r="BZ130" s="285"/>
      <c r="CA130" s="285"/>
      <c r="CB130" s="285"/>
      <c r="CC130" s="285"/>
      <c r="CD130" s="285"/>
      <c r="CE130" s="285"/>
      <c r="CF130" s="285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</row>
    <row r="131" spans="1:96" s="31" customFormat="1" ht="14.25">
      <c r="A131" s="142"/>
      <c r="B131" s="142"/>
      <c r="C131" s="142"/>
      <c r="D131" s="142"/>
      <c r="E131" s="142"/>
      <c r="F131" s="143"/>
      <c r="G131" s="144"/>
      <c r="H131" s="144"/>
      <c r="I131" s="144"/>
      <c r="J131" s="144"/>
      <c r="K131" s="137"/>
      <c r="L131" s="76">
        <f>IF(F131="","",IF(K131="",MAX(N131:R131),K131))</f>
      </c>
      <c r="M131" s="77">
        <f>IF(F131="","",+L131+(F131*7/5))</f>
      </c>
      <c r="N131" s="71">
        <f t="shared" si="37"/>
        <v>39356</v>
      </c>
      <c r="O131" s="72">
        <f t="shared" si="33"/>
        <v>39356</v>
      </c>
      <c r="P131" s="72">
        <f t="shared" si="34"/>
        <v>39356</v>
      </c>
      <c r="Q131" s="72">
        <f t="shared" si="35"/>
        <v>39356</v>
      </c>
      <c r="R131" s="72">
        <f t="shared" si="36"/>
        <v>39356</v>
      </c>
      <c r="S131" s="140"/>
      <c r="T131" s="212"/>
      <c r="U131" s="212"/>
      <c r="V131" s="212"/>
      <c r="W131" s="212"/>
      <c r="X131" s="213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302"/>
      <c r="AT131" s="304"/>
      <c r="AU131" s="36"/>
      <c r="AV131" s="408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</row>
    <row r="132" spans="1:58" s="35" customFormat="1" ht="8.25" customHeight="1">
      <c r="A132" s="127"/>
      <c r="B132" s="127"/>
      <c r="C132" s="127"/>
      <c r="D132" s="127"/>
      <c r="E132" s="127"/>
      <c r="F132" s="145"/>
      <c r="G132" s="144"/>
      <c r="H132" s="144"/>
      <c r="I132" s="144"/>
      <c r="J132" s="144"/>
      <c r="K132" s="144"/>
      <c r="L132" s="69"/>
      <c r="M132" s="69"/>
      <c r="N132" s="256"/>
      <c r="O132" s="256"/>
      <c r="P132" s="256"/>
      <c r="Q132" s="256"/>
      <c r="R132" s="256"/>
      <c r="S132" s="127"/>
      <c r="T132" s="216"/>
      <c r="U132" s="216"/>
      <c r="V132" s="217"/>
      <c r="W132" s="216"/>
      <c r="X132" s="218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75"/>
      <c r="AT132" s="270"/>
      <c r="AU132" s="38"/>
      <c r="AV132" s="408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1:58" s="39" customFormat="1" ht="14.25">
      <c r="A133" s="146"/>
      <c r="B133" s="146"/>
      <c r="C133" s="147" t="s">
        <v>89</v>
      </c>
      <c r="D133" s="147"/>
      <c r="E133" s="147"/>
      <c r="F133" s="148"/>
      <c r="G133" s="149"/>
      <c r="H133" s="149"/>
      <c r="I133" s="149"/>
      <c r="J133" s="149"/>
      <c r="K133" s="149"/>
      <c r="L133" s="78"/>
      <c r="M133" s="78"/>
      <c r="N133" s="66"/>
      <c r="O133" s="66"/>
      <c r="P133" s="66"/>
      <c r="Q133" s="66"/>
      <c r="R133" s="66"/>
      <c r="S133" s="220"/>
      <c r="T133" s="221">
        <f>SUM(T10:T132)</f>
        <v>575</v>
      </c>
      <c r="U133" s="221">
        <f aca="true" t="shared" si="40" ref="U133:AQ133">SUM(U10:U132)</f>
        <v>0</v>
      </c>
      <c r="V133" s="221">
        <f t="shared" si="40"/>
        <v>0</v>
      </c>
      <c r="W133" s="221">
        <f t="shared" si="40"/>
        <v>0</v>
      </c>
      <c r="X133" s="221">
        <f t="shared" si="40"/>
        <v>0</v>
      </c>
      <c r="Y133" s="222">
        <f t="shared" si="40"/>
        <v>280</v>
      </c>
      <c r="Z133" s="222">
        <f t="shared" si="40"/>
        <v>1360</v>
      </c>
      <c r="AA133" s="222">
        <f t="shared" si="40"/>
        <v>0</v>
      </c>
      <c r="AB133" s="222">
        <f t="shared" si="40"/>
        <v>0</v>
      </c>
      <c r="AC133" s="222">
        <f t="shared" si="40"/>
        <v>0</v>
      </c>
      <c r="AD133" s="222">
        <f t="shared" si="40"/>
        <v>400</v>
      </c>
      <c r="AE133" s="222">
        <f t="shared" si="40"/>
        <v>0</v>
      </c>
      <c r="AF133" s="222">
        <f t="shared" si="40"/>
        <v>0</v>
      </c>
      <c r="AG133" s="222">
        <f t="shared" si="40"/>
        <v>1950</v>
      </c>
      <c r="AH133" s="222">
        <f t="shared" si="40"/>
        <v>3708</v>
      </c>
      <c r="AI133" s="222">
        <f t="shared" si="40"/>
        <v>0</v>
      </c>
      <c r="AJ133" s="222">
        <f t="shared" si="40"/>
        <v>13000</v>
      </c>
      <c r="AK133" s="222">
        <f t="shared" si="40"/>
        <v>0</v>
      </c>
      <c r="AL133" s="222">
        <f t="shared" si="40"/>
        <v>0</v>
      </c>
      <c r="AM133" s="222">
        <f t="shared" si="40"/>
        <v>0</v>
      </c>
      <c r="AN133" s="222">
        <f t="shared" si="40"/>
        <v>0</v>
      </c>
      <c r="AO133" s="222">
        <f t="shared" si="40"/>
        <v>160</v>
      </c>
      <c r="AP133" s="222">
        <f t="shared" si="40"/>
        <v>0</v>
      </c>
      <c r="AQ133" s="222">
        <f t="shared" si="40"/>
        <v>0</v>
      </c>
      <c r="AR133" s="222"/>
      <c r="AS133" s="276"/>
      <c r="AT133" s="146"/>
      <c r="AV133" s="408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</row>
    <row r="134" spans="1:58" s="37" customFormat="1" ht="15" thickBot="1">
      <c r="A134" s="150"/>
      <c r="B134" s="150"/>
      <c r="C134" s="150"/>
      <c r="D134" s="150"/>
      <c r="E134" s="150"/>
      <c r="F134" s="151"/>
      <c r="G134" s="144"/>
      <c r="H134" s="144"/>
      <c r="I134" s="144"/>
      <c r="J134" s="144"/>
      <c r="K134" s="144"/>
      <c r="L134" s="69"/>
      <c r="M134" s="69"/>
      <c r="N134" s="256"/>
      <c r="O134" s="256"/>
      <c r="P134" s="256"/>
      <c r="Q134" s="256"/>
      <c r="R134" s="256"/>
      <c r="S134" s="150"/>
      <c r="T134" s="223"/>
      <c r="U134" s="223"/>
      <c r="V134" s="224"/>
      <c r="W134" s="223"/>
      <c r="X134" s="223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150"/>
      <c r="AV134" s="408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1:58" s="42" customFormat="1" ht="16.5" thickBot="1">
      <c r="A135" s="152"/>
      <c r="B135" s="153" t="s">
        <v>39</v>
      </c>
      <c r="C135" s="154"/>
      <c r="D135" s="155"/>
      <c r="E135" s="155"/>
      <c r="F135" s="156">
        <f>SUM(T135:AQ135)</f>
        <v>3328.1944</v>
      </c>
      <c r="G135" s="157"/>
      <c r="H135" s="157"/>
      <c r="I135" s="157"/>
      <c r="J135" s="157"/>
      <c r="K135" s="157"/>
      <c r="L135" s="79"/>
      <c r="M135" s="79"/>
      <c r="N135" s="257"/>
      <c r="O135" s="257"/>
      <c r="P135" s="257"/>
      <c r="Q135" s="257"/>
      <c r="R135" s="257"/>
      <c r="S135" s="152"/>
      <c r="T135" s="226">
        <f>+T133*T9</f>
        <v>704.9499999999999</v>
      </c>
      <c r="U135" s="226">
        <f>+U133*U9</f>
        <v>0</v>
      </c>
      <c r="V135" s="226">
        <f>+V133*V9</f>
        <v>0</v>
      </c>
      <c r="W135" s="226">
        <f>+W133*W9</f>
        <v>0</v>
      </c>
      <c r="X135" s="226">
        <f>+X133*X9</f>
        <v>0</v>
      </c>
      <c r="Y135" s="226">
        <f aca="true" t="shared" si="41" ref="Y135:AQ135">(+Y133*Y9)/1000</f>
        <v>52.808</v>
      </c>
      <c r="Z135" s="226">
        <f t="shared" si="41"/>
        <v>169.864</v>
      </c>
      <c r="AA135" s="226">
        <f t="shared" si="41"/>
        <v>0</v>
      </c>
      <c r="AB135" s="226">
        <f t="shared" si="41"/>
        <v>0</v>
      </c>
      <c r="AC135" s="226">
        <f t="shared" si="41"/>
        <v>0</v>
      </c>
      <c r="AD135" s="226">
        <f t="shared" si="41"/>
        <v>69.36</v>
      </c>
      <c r="AE135" s="226">
        <f t="shared" si="41"/>
        <v>0</v>
      </c>
      <c r="AF135" s="226">
        <f t="shared" si="41"/>
        <v>0</v>
      </c>
      <c r="AG135" s="226">
        <f t="shared" si="41"/>
        <v>164.58</v>
      </c>
      <c r="AH135" s="226">
        <f t="shared" si="41"/>
        <v>592.9092</v>
      </c>
      <c r="AI135" s="226">
        <f t="shared" si="41"/>
        <v>0</v>
      </c>
      <c r="AJ135" s="226">
        <f t="shared" si="41"/>
        <v>1549.6</v>
      </c>
      <c r="AK135" s="226">
        <f t="shared" si="41"/>
        <v>0</v>
      </c>
      <c r="AL135" s="226">
        <f t="shared" si="41"/>
        <v>0</v>
      </c>
      <c r="AM135" s="226">
        <f t="shared" si="41"/>
        <v>0</v>
      </c>
      <c r="AN135" s="226">
        <f t="shared" si="41"/>
        <v>0</v>
      </c>
      <c r="AO135" s="226">
        <f t="shared" si="41"/>
        <v>24.1232</v>
      </c>
      <c r="AP135" s="226">
        <f t="shared" si="41"/>
        <v>0</v>
      </c>
      <c r="AQ135" s="226">
        <f t="shared" si="41"/>
        <v>0</v>
      </c>
      <c r="AR135" s="226"/>
      <c r="AS135" s="223"/>
      <c r="AT135" s="152"/>
      <c r="AV135" s="408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</row>
    <row r="136" spans="1:58" s="42" customFormat="1" ht="16.5" thickBot="1">
      <c r="A136" s="152"/>
      <c r="B136" s="158" t="s">
        <v>90</v>
      </c>
      <c r="C136" s="152"/>
      <c r="D136" s="152"/>
      <c r="E136" s="152"/>
      <c r="F136" s="151"/>
      <c r="G136" s="159"/>
      <c r="H136" s="159"/>
      <c r="I136" s="159"/>
      <c r="J136" s="159"/>
      <c r="K136" s="159"/>
      <c r="L136" s="79"/>
      <c r="M136" s="79"/>
      <c r="N136" s="257"/>
      <c r="O136" s="257"/>
      <c r="P136" s="257"/>
      <c r="Q136" s="257"/>
      <c r="R136" s="257"/>
      <c r="S136" s="152"/>
      <c r="T136" s="196"/>
      <c r="U136" s="152"/>
      <c r="V136" s="227"/>
      <c r="W136" s="152"/>
      <c r="X136" s="152"/>
      <c r="Y136" s="152"/>
      <c r="Z136" s="152"/>
      <c r="AA136" s="152"/>
      <c r="AB136" s="152"/>
      <c r="AC136" s="152"/>
      <c r="AD136" s="228" t="s">
        <v>108</v>
      </c>
      <c r="AE136" s="229"/>
      <c r="AF136" s="229"/>
      <c r="AG136" s="229"/>
      <c r="AH136" s="229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77"/>
      <c r="AT136" s="271"/>
      <c r="AU136" s="53"/>
      <c r="AV136" s="412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</row>
    <row r="137" spans="1:58" s="43" customFormat="1" ht="15">
      <c r="A137" s="160"/>
      <c r="B137" s="160"/>
      <c r="C137" s="161" t="s">
        <v>55</v>
      </c>
      <c r="D137" s="162"/>
      <c r="E137" s="162"/>
      <c r="F137" s="163"/>
      <c r="G137" s="164"/>
      <c r="H137" s="164"/>
      <c r="I137" s="164"/>
      <c r="J137" s="164"/>
      <c r="K137" s="164"/>
      <c r="L137" s="80"/>
      <c r="M137" s="81" t="s">
        <v>54</v>
      </c>
      <c r="N137" s="258"/>
      <c r="O137" s="258"/>
      <c r="P137" s="258"/>
      <c r="Q137" s="258"/>
      <c r="R137" s="258"/>
      <c r="S137" s="231"/>
      <c r="T137" s="160"/>
      <c r="U137" s="160"/>
      <c r="V137" s="232"/>
      <c r="W137" s="160"/>
      <c r="X137" s="233"/>
      <c r="Y137" s="160"/>
      <c r="Z137" s="160"/>
      <c r="AA137" s="160"/>
      <c r="AB137" s="160"/>
      <c r="AC137" s="160"/>
      <c r="AD137" s="234" t="s">
        <v>109</v>
      </c>
      <c r="AE137" s="235"/>
      <c r="AF137" s="235"/>
      <c r="AG137" s="235"/>
      <c r="AH137" s="235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78"/>
      <c r="AT137" s="272"/>
      <c r="AU137" s="55"/>
      <c r="AV137" s="413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</row>
    <row r="138" spans="1:49" s="1" customFormat="1" ht="15.75">
      <c r="A138" s="165"/>
      <c r="B138" s="165"/>
      <c r="C138" s="166"/>
      <c r="D138" s="167" t="s">
        <v>50</v>
      </c>
      <c r="E138" s="167"/>
      <c r="F138" s="167"/>
      <c r="G138" s="168"/>
      <c r="H138" s="168"/>
      <c r="I138" s="168"/>
      <c r="J138" s="168"/>
      <c r="K138" s="168"/>
      <c r="L138" s="82"/>
      <c r="M138" s="83">
        <v>3</v>
      </c>
      <c r="N138" s="259"/>
      <c r="O138" s="259"/>
      <c r="P138" s="259"/>
      <c r="Q138" s="259"/>
      <c r="R138" s="259"/>
      <c r="S138" s="231"/>
      <c r="T138" s="165"/>
      <c r="U138" s="165"/>
      <c r="V138" s="237"/>
      <c r="W138" s="165"/>
      <c r="X138" s="238"/>
      <c r="Y138" s="165"/>
      <c r="Z138" s="165"/>
      <c r="AA138" s="165"/>
      <c r="AB138" s="165"/>
      <c r="AC138" s="165"/>
      <c r="AD138" s="234" t="s">
        <v>110</v>
      </c>
      <c r="AE138" s="235"/>
      <c r="AF138" s="235"/>
      <c r="AG138" s="235"/>
      <c r="AH138" s="235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78"/>
      <c r="AT138" s="272"/>
      <c r="AU138" s="55"/>
      <c r="AV138" s="413"/>
      <c r="AW138" s="34"/>
    </row>
    <row r="139" spans="1:49" s="1" customFormat="1" ht="15.75">
      <c r="A139" s="165"/>
      <c r="B139" s="165"/>
      <c r="C139" s="169"/>
      <c r="D139" s="167" t="s">
        <v>51</v>
      </c>
      <c r="E139" s="167"/>
      <c r="F139" s="170"/>
      <c r="G139" s="171"/>
      <c r="H139" s="171"/>
      <c r="I139" s="171"/>
      <c r="J139" s="171"/>
      <c r="K139" s="171"/>
      <c r="L139" s="84"/>
      <c r="M139" s="83">
        <v>5</v>
      </c>
      <c r="N139" s="259"/>
      <c r="O139" s="259"/>
      <c r="P139" s="259"/>
      <c r="Q139" s="259"/>
      <c r="R139" s="259"/>
      <c r="S139" s="239"/>
      <c r="T139" s="165"/>
      <c r="U139" s="165"/>
      <c r="V139" s="237"/>
      <c r="W139" s="165"/>
      <c r="X139" s="165"/>
      <c r="Y139" s="165"/>
      <c r="Z139" s="165"/>
      <c r="AA139" s="165"/>
      <c r="AB139" s="165"/>
      <c r="AC139" s="165"/>
      <c r="AD139" s="234" t="s">
        <v>111</v>
      </c>
      <c r="AE139" s="235"/>
      <c r="AF139" s="235"/>
      <c r="AG139" s="235"/>
      <c r="AH139" s="240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79"/>
      <c r="AT139" s="272"/>
      <c r="AU139" s="55"/>
      <c r="AV139" s="413"/>
      <c r="AW139" s="34"/>
    </row>
    <row r="140" spans="1:49" s="1" customFormat="1" ht="15.75">
      <c r="A140" s="165"/>
      <c r="B140" s="165"/>
      <c r="C140" s="166"/>
      <c r="D140" s="167" t="s">
        <v>52</v>
      </c>
      <c r="E140" s="167"/>
      <c r="F140" s="167"/>
      <c r="G140" s="168"/>
      <c r="H140" s="168"/>
      <c r="I140" s="168"/>
      <c r="J140" s="168"/>
      <c r="K140" s="168"/>
      <c r="L140" s="82"/>
      <c r="M140" s="83">
        <v>8</v>
      </c>
      <c r="N140" s="259"/>
      <c r="O140" s="259"/>
      <c r="P140" s="259"/>
      <c r="Q140" s="259"/>
      <c r="R140" s="259"/>
      <c r="S140" s="231"/>
      <c r="T140" s="165"/>
      <c r="U140" s="165"/>
      <c r="V140" s="237"/>
      <c r="W140" s="165"/>
      <c r="X140" s="165"/>
      <c r="Y140" s="165"/>
      <c r="Z140" s="165"/>
      <c r="AA140" s="165"/>
      <c r="AB140" s="165"/>
      <c r="AC140" s="165"/>
      <c r="AD140" s="234" t="s">
        <v>112</v>
      </c>
      <c r="AE140" s="235"/>
      <c r="AF140" s="235"/>
      <c r="AG140" s="235"/>
      <c r="AH140" s="240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80"/>
      <c r="AT140" s="272"/>
      <c r="AU140" s="55"/>
      <c r="AV140" s="413"/>
      <c r="AW140" s="34"/>
    </row>
    <row r="141" spans="1:49" s="1" customFormat="1" ht="15.75">
      <c r="A141" s="165"/>
      <c r="B141" s="165"/>
      <c r="C141" s="166"/>
      <c r="D141" s="167" t="s">
        <v>53</v>
      </c>
      <c r="E141" s="167"/>
      <c r="F141" s="167"/>
      <c r="G141" s="168"/>
      <c r="H141" s="168"/>
      <c r="I141" s="168"/>
      <c r="J141" s="168"/>
      <c r="K141" s="168"/>
      <c r="L141" s="82"/>
      <c r="M141" s="83">
        <v>9</v>
      </c>
      <c r="N141" s="259"/>
      <c r="O141" s="259"/>
      <c r="P141" s="259"/>
      <c r="Q141" s="259"/>
      <c r="R141" s="259"/>
      <c r="S141" s="231"/>
      <c r="T141" s="165"/>
      <c r="U141" s="165"/>
      <c r="V141" s="237"/>
      <c r="W141" s="165"/>
      <c r="X141" s="165"/>
      <c r="Y141" s="165"/>
      <c r="Z141" s="165"/>
      <c r="AA141" s="165"/>
      <c r="AB141" s="165"/>
      <c r="AC141" s="165"/>
      <c r="AD141" s="234" t="s">
        <v>113</v>
      </c>
      <c r="AE141" s="235"/>
      <c r="AF141" s="235"/>
      <c r="AG141" s="235"/>
      <c r="AH141" s="240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81"/>
      <c r="AT141" s="273"/>
      <c r="AU141" s="54"/>
      <c r="AV141" s="414"/>
      <c r="AW141" s="34"/>
    </row>
    <row r="142" spans="1:49" s="1" customFormat="1" ht="15.75" thickBot="1">
      <c r="A142" s="165"/>
      <c r="B142" s="165"/>
      <c r="C142" s="172"/>
      <c r="D142" s="173"/>
      <c r="E142" s="173"/>
      <c r="F142" s="174"/>
      <c r="G142" s="175"/>
      <c r="H142" s="175"/>
      <c r="I142" s="175"/>
      <c r="J142" s="175"/>
      <c r="K142" s="175"/>
      <c r="L142" s="85"/>
      <c r="M142" s="86"/>
      <c r="N142" s="260"/>
      <c r="O142" s="260"/>
      <c r="P142" s="260"/>
      <c r="Q142" s="260"/>
      <c r="R142" s="260"/>
      <c r="S142" s="176"/>
      <c r="T142" s="165"/>
      <c r="U142" s="165"/>
      <c r="V142" s="237"/>
      <c r="W142" s="165"/>
      <c r="X142" s="165"/>
      <c r="Y142" s="165"/>
      <c r="Z142" s="165"/>
      <c r="AA142" s="165"/>
      <c r="AB142" s="165"/>
      <c r="AC142" s="165"/>
      <c r="AD142" s="234" t="s">
        <v>114</v>
      </c>
      <c r="AE142" s="235"/>
      <c r="AF142" s="235"/>
      <c r="AG142" s="235"/>
      <c r="AH142" s="240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81"/>
      <c r="AT142" s="273"/>
      <c r="AU142" s="54"/>
      <c r="AV142" s="414"/>
      <c r="AW142" s="34"/>
    </row>
    <row r="143" spans="1:49" s="1" customFormat="1" ht="15">
      <c r="A143" s="165"/>
      <c r="B143" s="165"/>
      <c r="C143" s="176"/>
      <c r="D143" s="176"/>
      <c r="E143" s="176"/>
      <c r="F143" s="177"/>
      <c r="G143" s="178"/>
      <c r="H143" s="178"/>
      <c r="I143" s="178"/>
      <c r="J143" s="178"/>
      <c r="K143" s="178"/>
      <c r="L143" s="87"/>
      <c r="M143" s="87"/>
      <c r="N143" s="260"/>
      <c r="O143" s="260"/>
      <c r="P143" s="260"/>
      <c r="Q143" s="260"/>
      <c r="R143" s="260"/>
      <c r="S143" s="176"/>
      <c r="T143" s="165"/>
      <c r="U143" s="165"/>
      <c r="V143" s="237"/>
      <c r="W143" s="165"/>
      <c r="X143" s="165"/>
      <c r="Y143" s="165"/>
      <c r="Z143" s="165"/>
      <c r="AA143" s="165"/>
      <c r="AB143" s="165"/>
      <c r="AC143" s="165"/>
      <c r="AD143" s="234" t="s">
        <v>115</v>
      </c>
      <c r="AE143" s="235"/>
      <c r="AF143" s="235"/>
      <c r="AG143" s="235"/>
      <c r="AH143" s="240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81"/>
      <c r="AT143" s="273"/>
      <c r="AU143" s="54"/>
      <c r="AV143" s="414"/>
      <c r="AW143" s="34"/>
    </row>
    <row r="144" spans="1:49" s="1" customFormat="1" ht="15">
      <c r="A144" s="165"/>
      <c r="B144" s="165"/>
      <c r="C144" s="176"/>
      <c r="D144" s="176"/>
      <c r="E144" s="176"/>
      <c r="F144" s="177"/>
      <c r="G144" s="178"/>
      <c r="H144" s="178"/>
      <c r="I144" s="178"/>
      <c r="J144" s="178"/>
      <c r="K144" s="178"/>
      <c r="L144" s="87"/>
      <c r="M144" s="87"/>
      <c r="N144" s="260"/>
      <c r="O144" s="260"/>
      <c r="P144" s="260"/>
      <c r="Q144" s="260"/>
      <c r="R144" s="260"/>
      <c r="S144" s="176"/>
      <c r="T144" s="165"/>
      <c r="U144" s="165"/>
      <c r="V144" s="237"/>
      <c r="W144" s="165"/>
      <c r="X144" s="165"/>
      <c r="Y144" s="165"/>
      <c r="Z144" s="165"/>
      <c r="AA144" s="165"/>
      <c r="AB144" s="165"/>
      <c r="AC144" s="165"/>
      <c r="AD144" s="234" t="s">
        <v>117</v>
      </c>
      <c r="AE144" s="235"/>
      <c r="AF144" s="235"/>
      <c r="AG144" s="235"/>
      <c r="AH144" s="240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81"/>
      <c r="AT144" s="273"/>
      <c r="AU144" s="54"/>
      <c r="AV144" s="414"/>
      <c r="AW144" s="34"/>
    </row>
    <row r="145" spans="1:49" s="1" customFormat="1" ht="15.75" thickBot="1">
      <c r="A145" s="165"/>
      <c r="B145" s="165"/>
      <c r="C145" s="176"/>
      <c r="D145" s="176"/>
      <c r="E145" s="176"/>
      <c r="F145" s="177"/>
      <c r="G145" s="178"/>
      <c r="H145" s="178"/>
      <c r="I145" s="178"/>
      <c r="J145" s="178"/>
      <c r="K145" s="178"/>
      <c r="L145" s="87"/>
      <c r="M145" s="87"/>
      <c r="N145" s="260"/>
      <c r="O145" s="260"/>
      <c r="P145" s="260"/>
      <c r="Q145" s="260"/>
      <c r="R145" s="260"/>
      <c r="S145" s="176"/>
      <c r="T145" s="165"/>
      <c r="U145" s="165"/>
      <c r="V145" s="237"/>
      <c r="W145" s="165"/>
      <c r="X145" s="165"/>
      <c r="Y145" s="165"/>
      <c r="Z145" s="165"/>
      <c r="AA145" s="165"/>
      <c r="AB145" s="165"/>
      <c r="AC145" s="165"/>
      <c r="AD145" s="244" t="s">
        <v>116</v>
      </c>
      <c r="AE145" s="245"/>
      <c r="AF145" s="245"/>
      <c r="AG145" s="245"/>
      <c r="AH145" s="246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82"/>
      <c r="AT145" s="274"/>
      <c r="AU145" s="56"/>
      <c r="AV145" s="415"/>
      <c r="AW145" s="34"/>
    </row>
    <row r="146" spans="1:49" s="1" customFormat="1" ht="15">
      <c r="A146" s="165"/>
      <c r="B146" s="165"/>
      <c r="C146" s="176"/>
      <c r="D146" s="176"/>
      <c r="E146" s="176"/>
      <c r="F146" s="177"/>
      <c r="G146" s="178"/>
      <c r="H146" s="178"/>
      <c r="I146" s="178"/>
      <c r="J146" s="178"/>
      <c r="K146" s="178"/>
      <c r="L146" s="87"/>
      <c r="M146" s="87"/>
      <c r="N146" s="260"/>
      <c r="O146" s="260"/>
      <c r="P146" s="260"/>
      <c r="Q146" s="260"/>
      <c r="R146" s="260"/>
      <c r="S146" s="176"/>
      <c r="T146" s="165"/>
      <c r="U146" s="165"/>
      <c r="V146" s="237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0"/>
      <c r="AT146" s="160"/>
      <c r="AV146" s="416"/>
      <c r="AW146" s="34"/>
    </row>
    <row r="147" spans="1:49" s="41" customFormat="1" ht="15.75">
      <c r="A147" s="179"/>
      <c r="B147" s="179"/>
      <c r="C147" s="179"/>
      <c r="D147" s="179"/>
      <c r="E147" s="179"/>
      <c r="F147" s="143"/>
      <c r="G147" s="159"/>
      <c r="H147" s="159"/>
      <c r="I147" s="159"/>
      <c r="J147" s="159"/>
      <c r="K147" s="159"/>
      <c r="L147" s="79"/>
      <c r="M147" s="79"/>
      <c r="N147" s="257"/>
      <c r="O147" s="257"/>
      <c r="P147" s="257"/>
      <c r="Q147" s="257"/>
      <c r="R147" s="257"/>
      <c r="S147" s="179"/>
      <c r="T147" s="179"/>
      <c r="U147" s="179"/>
      <c r="V147" s="248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52"/>
      <c r="AT147" s="152"/>
      <c r="AV147" s="417"/>
      <c r="AW147" s="34"/>
    </row>
    <row r="148" spans="12:13" ht="15">
      <c r="L148" s="8"/>
      <c r="M148" s="8"/>
    </row>
    <row r="149" spans="12:48" ht="15">
      <c r="L149" s="8"/>
      <c r="M149" s="8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52"/>
      <c r="AV149" s="418"/>
    </row>
    <row r="150" spans="12:47" ht="15">
      <c r="L150" s="8"/>
      <c r="M150" s="8"/>
      <c r="AU150" s="5"/>
    </row>
    <row r="151" spans="1:48" ht="15">
      <c r="A151" s="182"/>
      <c r="F151" s="183"/>
      <c r="G151" s="184"/>
      <c r="H151" s="184"/>
      <c r="I151" s="184"/>
      <c r="L151" s="88"/>
      <c r="M151" s="88"/>
      <c r="AU151" s="5"/>
      <c r="AV151" s="419"/>
    </row>
    <row r="152" spans="1:48" ht="15">
      <c r="A152" s="182"/>
      <c r="F152" s="183"/>
      <c r="G152" s="185"/>
      <c r="L152" s="76"/>
      <c r="M152" s="89"/>
      <c r="N152" s="262"/>
      <c r="O152" s="263"/>
      <c r="P152" s="263"/>
      <c r="Q152" s="263"/>
      <c r="R152" s="263"/>
      <c r="AU152" s="5"/>
      <c r="AV152" s="419"/>
    </row>
    <row r="153" spans="1:48" ht="15">
      <c r="A153" s="182"/>
      <c r="F153" s="183"/>
      <c r="G153" s="185"/>
      <c r="L153" s="76"/>
      <c r="M153" s="89"/>
      <c r="N153" s="262"/>
      <c r="O153" s="263"/>
      <c r="P153" s="263"/>
      <c r="Q153" s="263"/>
      <c r="R153" s="263"/>
      <c r="AU153" s="5"/>
      <c r="AV153" s="419"/>
    </row>
    <row r="154" spans="1:48" ht="15">
      <c r="A154" s="182"/>
      <c r="F154" s="183"/>
      <c r="G154" s="185"/>
      <c r="L154" s="76"/>
      <c r="M154" s="89"/>
      <c r="N154" s="262"/>
      <c r="O154" s="263"/>
      <c r="P154" s="263"/>
      <c r="Q154" s="263"/>
      <c r="R154" s="263"/>
      <c r="AU154" s="5"/>
      <c r="AV154" s="419"/>
    </row>
    <row r="155" spans="1:48" ht="15">
      <c r="A155" s="182"/>
      <c r="F155" s="183"/>
      <c r="G155" s="185"/>
      <c r="L155" s="76"/>
      <c r="M155" s="89"/>
      <c r="N155" s="262"/>
      <c r="O155" s="263"/>
      <c r="P155" s="263"/>
      <c r="Q155" s="263"/>
      <c r="R155" s="263"/>
      <c r="AU155" s="5"/>
      <c r="AV155" s="419"/>
    </row>
    <row r="156" spans="1:48" ht="15">
      <c r="A156" s="182"/>
      <c r="F156" s="183"/>
      <c r="G156" s="185"/>
      <c r="L156" s="76"/>
      <c r="M156" s="89"/>
      <c r="N156" s="262"/>
      <c r="O156" s="263"/>
      <c r="P156" s="263"/>
      <c r="Q156" s="263"/>
      <c r="R156" s="263"/>
      <c r="AU156" s="5"/>
      <c r="AV156" s="419"/>
    </row>
    <row r="157" spans="1:48" ht="15">
      <c r="A157" s="182"/>
      <c r="F157" s="183"/>
      <c r="G157" s="185"/>
      <c r="L157" s="76"/>
      <c r="M157" s="89"/>
      <c r="N157" s="262"/>
      <c r="O157" s="263"/>
      <c r="P157" s="263"/>
      <c r="Q157" s="263"/>
      <c r="R157" s="263"/>
      <c r="AU157" s="5"/>
      <c r="AV157" s="419"/>
    </row>
    <row r="158" spans="1:48" ht="15">
      <c r="A158" s="182"/>
      <c r="F158" s="183"/>
      <c r="G158" s="185"/>
      <c r="L158" s="76"/>
      <c r="M158" s="89"/>
      <c r="N158" s="262"/>
      <c r="O158" s="263"/>
      <c r="P158" s="263"/>
      <c r="Q158" s="263"/>
      <c r="R158" s="263"/>
      <c r="AU158" s="5"/>
      <c r="AV158" s="419"/>
    </row>
    <row r="159" spans="1:48" ht="15">
      <c r="A159" s="182"/>
      <c r="F159" s="183"/>
      <c r="G159" s="185"/>
      <c r="L159" s="76"/>
      <c r="M159" s="89"/>
      <c r="N159" s="262"/>
      <c r="O159" s="263"/>
      <c r="P159" s="263"/>
      <c r="Q159" s="263"/>
      <c r="R159" s="263"/>
      <c r="AU159" s="5"/>
      <c r="AV159" s="419"/>
    </row>
    <row r="160" spans="1:47" ht="15">
      <c r="A160" s="182"/>
      <c r="F160" s="183"/>
      <c r="G160" s="185"/>
      <c r="L160" s="76"/>
      <c r="M160" s="89"/>
      <c r="N160" s="262"/>
      <c r="O160" s="263"/>
      <c r="P160" s="263"/>
      <c r="Q160" s="263"/>
      <c r="R160" s="263"/>
      <c r="AU160" s="5"/>
    </row>
    <row r="161" spans="12:48" ht="15">
      <c r="L161" s="8"/>
      <c r="M161" s="8"/>
      <c r="AU161" s="62"/>
      <c r="AV161" s="419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</sheetData>
  <sheetProtection formatCells="0" formatColumns="0" formatRows="0" insertColumns="0" insertRows="0" insertHyperlinks="0" deleteColumns="0" deleteRows="0" sort="0" autoFilter="0" pivotTables="0"/>
  <conditionalFormatting sqref="AW11 AX10:CR11 AW12:CR131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fitToHeight="5" fitToWidth="1" horizontalDpi="600" verticalDpi="600" orientation="landscape" paperSize="17" scale="46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7">
      <selection activeCell="D10" sqref="D10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1180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2450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NSTX BL2 Services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M.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78</v>
      </c>
    </row>
    <row r="8" spans="1:20" ht="26.25">
      <c r="A8" s="10"/>
      <c r="D8" s="12" t="s">
        <v>80</v>
      </c>
      <c r="E8" s="12" t="s">
        <v>81</v>
      </c>
      <c r="F8" s="12" t="s">
        <v>82</v>
      </c>
      <c r="G8" s="14" t="s">
        <v>85</v>
      </c>
      <c r="H8" s="13" t="s">
        <v>84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79</v>
      </c>
      <c r="D9" s="4"/>
      <c r="E9" s="4"/>
      <c r="F9" s="4" t="s">
        <v>141</v>
      </c>
      <c r="G9" s="4"/>
      <c r="H9" s="427"/>
      <c r="I9" s="427"/>
      <c r="J9" s="427"/>
      <c r="K9" s="427"/>
      <c r="L9" s="427"/>
      <c r="M9" s="427"/>
      <c r="N9" s="427"/>
      <c r="O9" s="427"/>
      <c r="P9" s="427"/>
      <c r="Q9" s="42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83</v>
      </c>
      <c r="D11" s="4"/>
      <c r="E11" s="4"/>
      <c r="F11" s="4" t="s">
        <v>141</v>
      </c>
      <c r="G11" s="4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91</v>
      </c>
    </row>
    <row r="15" spans="6:17" s="44" customFormat="1" ht="12.75">
      <c r="F15" s="45"/>
      <c r="G15" s="45"/>
      <c r="N15" s="428" t="s">
        <v>92</v>
      </c>
      <c r="O15" s="428"/>
      <c r="P15" s="46" t="s">
        <v>93</v>
      </c>
      <c r="Q15" s="47"/>
    </row>
    <row r="16" spans="1:17" s="48" customFormat="1" ht="25.5">
      <c r="A16" s="60"/>
      <c r="B16" s="429" t="s">
        <v>94</v>
      </c>
      <c r="C16" s="429"/>
      <c r="D16" s="429"/>
      <c r="E16" s="429"/>
      <c r="F16" s="429"/>
      <c r="G16" s="61" t="s">
        <v>95</v>
      </c>
      <c r="H16" s="429" t="s">
        <v>96</v>
      </c>
      <c r="I16" s="429"/>
      <c r="J16" s="429"/>
      <c r="K16" s="429" t="s">
        <v>97</v>
      </c>
      <c r="L16" s="429"/>
      <c r="M16" s="429"/>
      <c r="N16" s="60" t="s">
        <v>40</v>
      </c>
      <c r="O16" s="60" t="s">
        <v>41</v>
      </c>
      <c r="P16" s="61" t="s">
        <v>42</v>
      </c>
      <c r="Q16" s="61" t="s">
        <v>43</v>
      </c>
    </row>
    <row r="17" spans="1:17" s="60" customFormat="1" ht="36.75" customHeight="1">
      <c r="A17" s="60">
        <v>1</v>
      </c>
      <c r="B17" s="426" t="s">
        <v>218</v>
      </c>
      <c r="C17" s="426"/>
      <c r="D17" s="426"/>
      <c r="E17" s="426"/>
      <c r="F17" s="426"/>
      <c r="G17" s="61"/>
      <c r="H17" s="426"/>
      <c r="I17" s="426"/>
      <c r="J17" s="426"/>
      <c r="K17" s="426"/>
      <c r="L17" s="426"/>
      <c r="M17" s="426"/>
      <c r="N17" s="425">
        <v>50</v>
      </c>
      <c r="O17" s="425">
        <v>50</v>
      </c>
      <c r="P17" s="61">
        <v>10</v>
      </c>
      <c r="Q17" s="61">
        <v>55</v>
      </c>
    </row>
    <row r="18" spans="1:17" s="60" customFormat="1" ht="36.75" customHeight="1">
      <c r="A18" s="60">
        <v>2</v>
      </c>
      <c r="B18" s="426"/>
      <c r="C18" s="426"/>
      <c r="D18" s="426"/>
      <c r="E18" s="426"/>
      <c r="F18" s="426"/>
      <c r="G18" s="61"/>
      <c r="H18" s="426"/>
      <c r="I18" s="426"/>
      <c r="J18" s="426"/>
      <c r="K18" s="426"/>
      <c r="L18" s="426"/>
      <c r="M18" s="426"/>
      <c r="P18" s="61"/>
      <c r="Q18" s="61"/>
    </row>
    <row r="19" spans="1:17" s="60" customFormat="1" ht="36.75" customHeight="1">
      <c r="A19" s="60">
        <v>3</v>
      </c>
      <c r="B19" s="426"/>
      <c r="C19" s="426"/>
      <c r="D19" s="426"/>
      <c r="E19" s="426"/>
      <c r="F19" s="426"/>
      <c r="G19" s="61"/>
      <c r="H19" s="426"/>
      <c r="I19" s="426"/>
      <c r="J19" s="426"/>
      <c r="K19" s="426"/>
      <c r="L19" s="426"/>
      <c r="M19" s="426"/>
      <c r="P19" s="61"/>
      <c r="Q19" s="61"/>
    </row>
    <row r="20" spans="1:17" s="60" customFormat="1" ht="36.75" customHeight="1">
      <c r="A20" s="60">
        <v>4</v>
      </c>
      <c r="B20" s="426"/>
      <c r="C20" s="426"/>
      <c r="D20" s="426"/>
      <c r="E20" s="426"/>
      <c r="F20" s="426"/>
      <c r="G20" s="61"/>
      <c r="H20" s="426"/>
      <c r="I20" s="426"/>
      <c r="J20" s="426"/>
      <c r="K20" s="426"/>
      <c r="L20" s="426"/>
      <c r="M20" s="426"/>
      <c r="P20" s="61"/>
      <c r="Q20" s="61"/>
    </row>
    <row r="21" spans="1:13" s="50" customFormat="1" ht="36.75" customHeight="1">
      <c r="A21" s="61">
        <v>5</v>
      </c>
      <c r="B21" s="426"/>
      <c r="C21" s="426"/>
      <c r="D21" s="426"/>
      <c r="E21" s="426"/>
      <c r="F21" s="426"/>
      <c r="G21" s="49"/>
      <c r="H21" s="426"/>
      <c r="I21" s="426"/>
      <c r="J21" s="426"/>
      <c r="K21" s="426"/>
      <c r="L21" s="426"/>
      <c r="M21" s="426"/>
    </row>
    <row r="22" spans="2:13" s="50" customFormat="1" ht="12.75">
      <c r="B22" s="426"/>
      <c r="C22" s="426"/>
      <c r="D22" s="426"/>
      <c r="E22" s="426"/>
      <c r="F22" s="426"/>
      <c r="G22" s="49"/>
      <c r="H22" s="426"/>
      <c r="I22" s="426"/>
      <c r="J22" s="426"/>
      <c r="K22" s="426"/>
      <c r="L22" s="426"/>
      <c r="M22" s="426"/>
    </row>
    <row r="23" spans="5:8" ht="12.75">
      <c r="E23" s="3"/>
      <c r="F23" s="3"/>
      <c r="G23" s="3"/>
      <c r="H23" s="3"/>
    </row>
    <row r="24" spans="1:8" s="1" customFormat="1" ht="12.75">
      <c r="A24" s="1" t="s">
        <v>90</v>
      </c>
      <c r="E24" s="4"/>
      <c r="F24" s="4"/>
      <c r="G24" s="4"/>
      <c r="H24" s="4"/>
    </row>
    <row r="25" spans="1:8" s="1" customFormat="1" ht="12.75">
      <c r="A25" s="67" t="s">
        <v>44</v>
      </c>
      <c r="B25" s="1" t="s">
        <v>98</v>
      </c>
      <c r="E25" s="4"/>
      <c r="F25" s="4"/>
      <c r="G25" s="4"/>
      <c r="H25" s="4"/>
    </row>
    <row r="26" spans="1:2" s="1" customFormat="1" ht="12.75">
      <c r="A26" s="67" t="s">
        <v>45</v>
      </c>
      <c r="B26" s="1" t="s">
        <v>99</v>
      </c>
    </row>
    <row r="27" s="1" customFormat="1" ht="12.75">
      <c r="B27" s="1" t="s">
        <v>100</v>
      </c>
    </row>
    <row r="28" spans="1:2" s="1" customFormat="1" ht="12.75">
      <c r="A28" s="67" t="s">
        <v>46</v>
      </c>
      <c r="B28" s="1" t="s">
        <v>101</v>
      </c>
    </row>
    <row r="29" s="1" customFormat="1" ht="12.75">
      <c r="B29" s="1" t="s">
        <v>102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95" t="s">
        <v>69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80</v>
      </c>
      <c r="J33" s="94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4" t="s">
        <v>70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86</v>
      </c>
      <c r="H35" s="3"/>
      <c r="I35" s="30"/>
      <c r="J35" s="94" t="s">
        <v>71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4" t="s">
        <v>72</v>
      </c>
    </row>
    <row r="37" spans="5:9" ht="15">
      <c r="E37" s="3"/>
      <c r="F37" s="3"/>
      <c r="G37" s="3"/>
      <c r="H37" s="3"/>
      <c r="I37" s="30" t="s">
        <v>81</v>
      </c>
    </row>
    <row r="38" spans="9:10" ht="15">
      <c r="I38" s="30"/>
      <c r="J38" t="s">
        <v>73</v>
      </c>
    </row>
    <row r="39" spans="9:10" ht="15">
      <c r="I39" s="30"/>
      <c r="J39" t="s">
        <v>74</v>
      </c>
    </row>
    <row r="40" spans="9:10" ht="15">
      <c r="I40" s="30"/>
      <c r="J40" t="s">
        <v>75</v>
      </c>
    </row>
    <row r="41" ht="15">
      <c r="I41" s="30" t="s">
        <v>82</v>
      </c>
    </row>
    <row r="42" spans="9:10" ht="15">
      <c r="I42" s="30"/>
      <c r="J42" t="s">
        <v>76</v>
      </c>
    </row>
    <row r="43" spans="9:10" ht="15">
      <c r="I43" s="30"/>
      <c r="J43" t="s">
        <v>1</v>
      </c>
    </row>
    <row r="44" spans="9:10" ht="15">
      <c r="I44" s="30"/>
      <c r="J44" t="s">
        <v>2</v>
      </c>
    </row>
    <row r="45" spans="9:10" ht="15">
      <c r="I45" s="30"/>
      <c r="J45" t="s">
        <v>3</v>
      </c>
    </row>
    <row r="46" spans="9:10" ht="15.75">
      <c r="I46" s="95"/>
      <c r="J46" s="30"/>
    </row>
    <row r="47" spans="9:10" ht="15.75">
      <c r="I47" s="95" t="s">
        <v>4</v>
      </c>
      <c r="J47" s="30"/>
    </row>
    <row r="48" ht="15">
      <c r="I48" s="30" t="s">
        <v>82</v>
      </c>
    </row>
    <row r="49" spans="9:10" ht="15">
      <c r="I49" s="30"/>
      <c r="J49" t="s">
        <v>5</v>
      </c>
    </row>
    <row r="50" spans="9:10" ht="15">
      <c r="I50" s="30"/>
      <c r="J50" t="s">
        <v>6</v>
      </c>
    </row>
    <row r="51" spans="9:10" ht="15">
      <c r="I51" s="30"/>
      <c r="J51" t="s">
        <v>7</v>
      </c>
    </row>
    <row r="52" spans="9:10" ht="15">
      <c r="I52" s="30"/>
      <c r="J52" t="s">
        <v>8</v>
      </c>
    </row>
    <row r="53" ht="15">
      <c r="I53" s="30" t="s">
        <v>81</v>
      </c>
    </row>
    <row r="54" spans="9:10" ht="15">
      <c r="I54" s="30"/>
      <c r="J54" t="s">
        <v>9</v>
      </c>
    </row>
    <row r="55" spans="9:10" ht="15">
      <c r="I55" s="30"/>
      <c r="J55" t="s">
        <v>10</v>
      </c>
    </row>
    <row r="56" spans="9:10" ht="15">
      <c r="I56" s="30"/>
      <c r="J56" t="s">
        <v>11</v>
      </c>
    </row>
    <row r="57" ht="15">
      <c r="I57" s="30" t="s">
        <v>80</v>
      </c>
    </row>
    <row r="58" spans="9:10" ht="15">
      <c r="I58" s="30"/>
      <c r="J58" t="s">
        <v>12</v>
      </c>
    </row>
    <row r="59" ht="12.75">
      <c r="J59" t="s">
        <v>13</v>
      </c>
    </row>
    <row r="60" ht="12.75">
      <c r="J60" t="s">
        <v>14</v>
      </c>
    </row>
    <row r="61" ht="12.75">
      <c r="J61" t="s">
        <v>15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50" zoomScaleNormal="50" workbookViewId="0" topLeftCell="A1">
      <selection activeCell="D10" sqref="D10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15" bestFit="1" customWidth="1"/>
    <col min="4" max="4" width="10.28125" style="315" bestFit="1" customWidth="1"/>
    <col min="5" max="5" width="62.28125" style="315" bestFit="1" customWidth="1"/>
    <col min="6" max="6" width="67.00390625" style="315" bestFit="1" customWidth="1"/>
    <col min="7" max="7" width="5.140625" style="315" bestFit="1" customWidth="1"/>
    <col min="8" max="8" width="9.28125" style="0" bestFit="1" customWidth="1"/>
    <col min="9" max="9" width="24.28125" style="0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315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1180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2450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NSTX BL2 Services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M. Denault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23"/>
      <c r="E6" s="324"/>
      <c r="F6"/>
      <c r="G6"/>
      <c r="I6" s="315"/>
    </row>
    <row r="7" spans="1:9" ht="12.75">
      <c r="A7" s="8"/>
      <c r="B7" s="8"/>
      <c r="C7" s="8"/>
      <c r="D7" s="325"/>
      <c r="E7" s="325"/>
      <c r="F7" s="8"/>
      <c r="G7" s="8"/>
      <c r="H7" s="8"/>
      <c r="I7" s="316"/>
    </row>
    <row r="8" spans="1:9" ht="18.75" thickBot="1">
      <c r="A8" s="317" t="s">
        <v>24</v>
      </c>
      <c r="B8" s="326"/>
      <c r="C8" s="326"/>
      <c r="D8" s="327"/>
      <c r="E8" s="327"/>
      <c r="F8" s="328" t="s">
        <v>25</v>
      </c>
      <c r="G8" s="329"/>
      <c r="H8" s="329"/>
      <c r="I8" s="330"/>
    </row>
    <row r="9" spans="1:9" ht="12.75">
      <c r="A9" s="331"/>
      <c r="C9"/>
      <c r="D9" s="323"/>
      <c r="E9" s="323"/>
      <c r="F9"/>
      <c r="G9"/>
      <c r="I9" s="315"/>
    </row>
    <row r="10" spans="1:9" ht="12.75">
      <c r="A10" s="331" t="s">
        <v>77</v>
      </c>
      <c r="B10" s="44"/>
      <c r="C10" s="44"/>
      <c r="D10" s="324"/>
      <c r="E10" s="324"/>
      <c r="F10" s="44"/>
      <c r="G10" s="44"/>
      <c r="H10" s="44"/>
      <c r="I10" s="332"/>
    </row>
    <row r="11" spans="1:9" ht="12.75">
      <c r="A11" s="430" t="s">
        <v>136</v>
      </c>
      <c r="B11" s="431"/>
      <c r="C11" s="47"/>
      <c r="D11" s="334"/>
      <c r="E11" s="334"/>
      <c r="F11" s="47" t="s">
        <v>139</v>
      </c>
      <c r="G11" s="47"/>
      <c r="H11" s="45"/>
      <c r="I11" s="335"/>
    </row>
    <row r="12" spans="1:9" ht="12.75">
      <c r="A12" s="331" t="s">
        <v>137</v>
      </c>
      <c r="B12" s="44"/>
      <c r="C12" s="44"/>
      <c r="D12" s="324"/>
      <c r="E12" s="324"/>
      <c r="F12" s="47" t="s">
        <v>139</v>
      </c>
      <c r="G12" s="44"/>
      <c r="H12" s="44"/>
      <c r="I12" s="332"/>
    </row>
    <row r="13" spans="1:9" ht="12.75">
      <c r="A13" s="336" t="s">
        <v>138</v>
      </c>
      <c r="B13" s="336"/>
      <c r="C13" s="336"/>
      <c r="D13" s="337"/>
      <c r="E13" s="338"/>
      <c r="F13" s="339" t="s">
        <v>140</v>
      </c>
      <c r="G13" s="318"/>
      <c r="H13" s="340"/>
      <c r="I13" s="341"/>
    </row>
    <row r="14" spans="1:9" ht="12.75">
      <c r="A14" s="336"/>
      <c r="B14" s="336"/>
      <c r="C14" s="336"/>
      <c r="D14" s="337"/>
      <c r="E14" s="338"/>
      <c r="F14" s="339"/>
      <c r="G14" s="318"/>
      <c r="H14" s="340"/>
      <c r="I14" s="341"/>
    </row>
    <row r="15" spans="1:9" ht="12.75">
      <c r="A15" s="342"/>
      <c r="B15" s="343"/>
      <c r="C15" s="343"/>
      <c r="D15" s="337"/>
      <c r="E15" s="338"/>
      <c r="F15" s="333"/>
      <c r="G15" s="318"/>
      <c r="H15" s="344"/>
      <c r="I15" s="341"/>
    </row>
    <row r="16" spans="1:9" ht="12.75">
      <c r="A16" s="342"/>
      <c r="B16" s="343"/>
      <c r="C16" s="343"/>
      <c r="D16" s="337"/>
      <c r="E16" s="338"/>
      <c r="F16" s="345"/>
      <c r="G16" s="318"/>
      <c r="H16" s="340"/>
      <c r="I16" s="341"/>
    </row>
    <row r="17" spans="1:9" ht="12.75">
      <c r="A17" s="342"/>
      <c r="B17" s="343"/>
      <c r="C17" s="346"/>
      <c r="D17" s="337"/>
      <c r="E17" s="338"/>
      <c r="F17" s="339"/>
      <c r="G17" s="318"/>
      <c r="H17" s="340"/>
      <c r="I17" s="341"/>
    </row>
    <row r="18" spans="1:9" ht="12.75">
      <c r="A18" s="342"/>
      <c r="B18" s="343"/>
      <c r="C18" s="346"/>
      <c r="D18" s="337"/>
      <c r="E18" s="338"/>
      <c r="F18" s="339"/>
      <c r="G18" s="318"/>
      <c r="H18" s="340"/>
      <c r="I18" s="341"/>
    </row>
    <row r="19" spans="1:9" ht="12.75">
      <c r="A19" s="342"/>
      <c r="B19" s="343"/>
      <c r="C19" s="346"/>
      <c r="D19" s="337"/>
      <c r="E19" s="338"/>
      <c r="F19" s="339"/>
      <c r="G19" s="318"/>
      <c r="H19" s="340"/>
      <c r="I19" s="341"/>
    </row>
    <row r="20" spans="1:9" ht="12.75">
      <c r="A20" s="347"/>
      <c r="B20" s="343"/>
      <c r="C20" s="343"/>
      <c r="D20" s="337"/>
      <c r="E20" s="338"/>
      <c r="F20" s="333"/>
      <c r="G20" s="318"/>
      <c r="H20" s="344"/>
      <c r="I20" s="341"/>
    </row>
    <row r="21" spans="1:9" ht="12.75">
      <c r="A21" s="342"/>
      <c r="B21" s="343"/>
      <c r="C21" s="346"/>
      <c r="D21" s="337"/>
      <c r="E21" s="338"/>
      <c r="F21" s="339"/>
      <c r="G21" s="318"/>
      <c r="H21" s="340"/>
      <c r="I21" s="341"/>
    </row>
    <row r="22" spans="1:9" ht="12.75">
      <c r="A22" s="348"/>
      <c r="B22" s="343"/>
      <c r="C22" s="343"/>
      <c r="D22" s="337"/>
      <c r="E22" s="349"/>
      <c r="F22" s="350"/>
      <c r="G22" s="318"/>
      <c r="H22" s="340"/>
      <c r="I22" s="341"/>
    </row>
    <row r="23" spans="1:9" ht="12.75">
      <c r="A23" s="342"/>
      <c r="B23" s="343"/>
      <c r="C23" s="346"/>
      <c r="D23" s="337"/>
      <c r="E23" s="338"/>
      <c r="F23" s="339"/>
      <c r="G23" s="318"/>
      <c r="H23" s="340"/>
      <c r="I23" s="341"/>
    </row>
    <row r="24" spans="1:9" ht="12.75">
      <c r="A24" s="347"/>
      <c r="B24" s="343"/>
      <c r="C24" s="343"/>
      <c r="D24" s="338"/>
      <c r="E24" s="338"/>
      <c r="F24" s="350"/>
      <c r="G24" s="318"/>
      <c r="H24" s="340"/>
      <c r="I24" s="341"/>
    </row>
    <row r="25" spans="1:9" ht="12.75">
      <c r="A25" s="351"/>
      <c r="B25" s="343"/>
      <c r="C25" s="352"/>
      <c r="D25" s="338"/>
      <c r="E25" s="338"/>
      <c r="F25" s="353"/>
      <c r="G25" s="353"/>
      <c r="H25" s="353"/>
      <c r="I25" s="319"/>
    </row>
    <row r="26" spans="1:9" ht="12.75">
      <c r="A26" s="354"/>
      <c r="B26" s="343"/>
      <c r="C26" s="355"/>
      <c r="D26" s="356"/>
      <c r="E26" s="338"/>
      <c r="F26" s="432"/>
      <c r="G26" s="432"/>
      <c r="H26" s="432"/>
      <c r="I26" s="358"/>
    </row>
    <row r="27" spans="1:9" ht="12.75">
      <c r="A27" s="354"/>
      <c r="B27" s="343"/>
      <c r="C27" s="355"/>
      <c r="D27" s="359"/>
      <c r="E27" s="359"/>
      <c r="F27" s="357"/>
      <c r="G27" s="357"/>
      <c r="H27" s="357"/>
      <c r="I27" s="358"/>
    </row>
    <row r="28" spans="1:9" ht="12.75">
      <c r="A28" s="360"/>
      <c r="B28" s="361"/>
      <c r="C28" s="362"/>
      <c r="D28" s="363"/>
      <c r="E28" s="349"/>
      <c r="F28" s="357"/>
      <c r="G28" s="318"/>
      <c r="H28" s="364"/>
      <c r="I28" s="341"/>
    </row>
    <row r="29" spans="1:9" ht="12.75">
      <c r="A29" s="365"/>
      <c r="B29" s="366"/>
      <c r="C29" s="367"/>
      <c r="D29" s="368"/>
      <c r="E29" s="359"/>
      <c r="F29" s="357"/>
      <c r="G29" s="318"/>
      <c r="H29" s="364"/>
      <c r="I29" s="341"/>
    </row>
    <row r="30" spans="1:9" ht="12.75">
      <c r="A30" s="354"/>
      <c r="B30" s="369"/>
      <c r="C30" s="355"/>
      <c r="D30" s="338"/>
      <c r="E30" s="338"/>
      <c r="F30" s="357"/>
      <c r="G30" s="364"/>
      <c r="H30" s="364"/>
      <c r="I30" s="358"/>
    </row>
    <row r="31" spans="1:9" ht="12.75">
      <c r="A31" s="354"/>
      <c r="B31" s="369"/>
      <c r="C31" s="355"/>
      <c r="D31" s="338"/>
      <c r="E31" s="338"/>
      <c r="F31" s="357"/>
      <c r="G31" s="318"/>
      <c r="H31" s="364"/>
      <c r="I31" s="341"/>
    </row>
    <row r="32" spans="1:9" ht="12.75">
      <c r="A32" s="354"/>
      <c r="B32" s="369"/>
      <c r="C32" s="370"/>
      <c r="D32" s="356"/>
      <c r="E32" s="356"/>
      <c r="F32" s="371"/>
      <c r="G32" s="371"/>
      <c r="H32" s="371"/>
      <c r="I32" s="358"/>
    </row>
    <row r="33" spans="1:9" ht="12.75">
      <c r="A33" s="354"/>
      <c r="B33" s="369"/>
      <c r="C33" s="370"/>
      <c r="D33" s="356"/>
      <c r="E33" s="356"/>
      <c r="F33" s="371"/>
      <c r="G33" s="372"/>
      <c r="H33" s="364"/>
      <c r="I33" s="341"/>
    </row>
    <row r="34" spans="1:9" ht="12.75">
      <c r="A34" s="351"/>
      <c r="B34" s="343"/>
      <c r="C34" s="373"/>
      <c r="D34" s="356"/>
      <c r="E34" s="356"/>
      <c r="F34" s="336"/>
      <c r="G34" s="336"/>
      <c r="H34" s="336"/>
      <c r="I34" s="319"/>
    </row>
    <row r="35" spans="1:9" ht="12.75">
      <c r="A35" s="351"/>
      <c r="B35" s="343"/>
      <c r="C35" s="373"/>
      <c r="D35" s="374"/>
      <c r="E35" s="356"/>
      <c r="F35" s="357"/>
      <c r="G35" s="336"/>
      <c r="H35" s="375"/>
      <c r="I35" s="341"/>
    </row>
    <row r="36" spans="1:9" ht="12.75">
      <c r="A36" s="376"/>
      <c r="B36" s="377"/>
      <c r="C36" s="373"/>
      <c r="D36" s="356"/>
      <c r="E36" s="356"/>
      <c r="F36" s="336"/>
      <c r="G36" s="336"/>
      <c r="H36" s="336"/>
      <c r="I36" s="319"/>
    </row>
    <row r="37" spans="1:9" ht="12.75">
      <c r="A37" s="351"/>
      <c r="B37" s="343"/>
      <c r="C37" s="373"/>
      <c r="D37" s="356"/>
      <c r="E37" s="356"/>
      <c r="F37" s="336"/>
      <c r="G37" s="336"/>
      <c r="H37" s="336"/>
      <c r="I37" s="319"/>
    </row>
    <row r="38" spans="1:9" ht="13.5" thickBot="1">
      <c r="A38" s="351"/>
      <c r="B38" s="343"/>
      <c r="C38" s="373"/>
      <c r="D38" s="356"/>
      <c r="E38" s="356"/>
      <c r="F38" s="336"/>
      <c r="G38" s="45"/>
      <c r="H38" s="45"/>
      <c r="I38" s="378"/>
    </row>
    <row r="39" spans="1:9" ht="12.75">
      <c r="A39" s="351"/>
      <c r="B39" s="343"/>
      <c r="C39" s="373"/>
      <c r="D39" s="356"/>
      <c r="E39" s="379" t="s">
        <v>108</v>
      </c>
      <c r="F39" s="320"/>
      <c r="G39" s="336"/>
      <c r="H39" s="380"/>
      <c r="I39" s="381"/>
    </row>
    <row r="40" spans="1:9" ht="12.75">
      <c r="A40" s="351"/>
      <c r="B40" s="343"/>
      <c r="C40" s="373"/>
      <c r="D40" s="356"/>
      <c r="E40" s="382" t="s">
        <v>109</v>
      </c>
      <c r="F40" s="321"/>
      <c r="G40" s="375">
        <v>1</v>
      </c>
      <c r="H40" s="383">
        <v>0</v>
      </c>
      <c r="I40" s="384" t="e">
        <f>H40/H50</f>
        <v>#DIV/0!</v>
      </c>
    </row>
    <row r="41" spans="1:9" ht="12.75">
      <c r="A41" s="351"/>
      <c r="B41" s="343"/>
      <c r="C41" s="373"/>
      <c r="D41" s="356"/>
      <c r="E41" s="382" t="s">
        <v>110</v>
      </c>
      <c r="F41" s="321"/>
      <c r="G41" s="375">
        <v>2</v>
      </c>
      <c r="H41" s="383">
        <f>D15+D16</f>
        <v>0</v>
      </c>
      <c r="I41" s="384" t="e">
        <f>H41/H50</f>
        <v>#DIV/0!</v>
      </c>
    </row>
    <row r="42" spans="1:9" ht="12.75">
      <c r="A42" s="351"/>
      <c r="B42" s="343"/>
      <c r="C42" s="373"/>
      <c r="D42" s="356"/>
      <c r="E42" s="382" t="s">
        <v>111</v>
      </c>
      <c r="F42" s="321"/>
      <c r="G42" s="375">
        <v>3</v>
      </c>
      <c r="H42" s="383">
        <v>0</v>
      </c>
      <c r="I42" s="384" t="e">
        <f>H42/H50</f>
        <v>#DIV/0!</v>
      </c>
    </row>
    <row r="43" spans="1:9" ht="12.75">
      <c r="A43" s="351"/>
      <c r="B43" s="343"/>
      <c r="C43" s="373"/>
      <c r="D43" s="356"/>
      <c r="E43" s="382" t="s">
        <v>112</v>
      </c>
      <c r="F43" s="321"/>
      <c r="G43" s="375">
        <v>4</v>
      </c>
      <c r="H43" s="383">
        <f>D13+D18+D31</f>
        <v>0</v>
      </c>
      <c r="I43" s="384" t="e">
        <f>H43/H50</f>
        <v>#DIV/0!</v>
      </c>
    </row>
    <row r="44" spans="1:9" ht="12.75">
      <c r="A44" s="351"/>
      <c r="B44" s="343"/>
      <c r="C44" s="373"/>
      <c r="D44" s="356"/>
      <c r="E44" s="382" t="s">
        <v>113</v>
      </c>
      <c r="F44" s="321"/>
      <c r="G44" s="375">
        <v>5</v>
      </c>
      <c r="H44" s="383">
        <v>0</v>
      </c>
      <c r="I44" s="384" t="e">
        <f>H44/H50</f>
        <v>#DIV/0!</v>
      </c>
    </row>
    <row r="45" spans="1:9" ht="12.75">
      <c r="A45" s="351"/>
      <c r="B45" s="343"/>
      <c r="C45" s="373"/>
      <c r="D45" s="356"/>
      <c r="E45" s="382" t="s">
        <v>114</v>
      </c>
      <c r="F45" s="321"/>
      <c r="G45" s="375">
        <v>6</v>
      </c>
      <c r="H45" s="383">
        <f>D14+D17+SUM(D19:D24)+SUM(D28:D29)+D33+D35</f>
        <v>0</v>
      </c>
      <c r="I45" s="384" t="e">
        <f>H45/H50</f>
        <v>#DIV/0!</v>
      </c>
    </row>
    <row r="46" spans="1:9" ht="12.75">
      <c r="A46" s="351"/>
      <c r="B46" s="343"/>
      <c r="C46" s="373"/>
      <c r="D46" s="356"/>
      <c r="E46" s="382" t="s">
        <v>115</v>
      </c>
      <c r="F46" s="321"/>
      <c r="G46" s="375">
        <v>7</v>
      </c>
      <c r="H46" s="383">
        <v>0</v>
      </c>
      <c r="I46" s="384" t="e">
        <f>H46/H50</f>
        <v>#DIV/0!</v>
      </c>
    </row>
    <row r="47" spans="1:9" ht="12.75">
      <c r="A47" s="351"/>
      <c r="B47" s="343"/>
      <c r="C47" s="373"/>
      <c r="D47" s="356"/>
      <c r="E47" s="382" t="s">
        <v>117</v>
      </c>
      <c r="F47" s="321"/>
      <c r="G47" s="375">
        <v>8</v>
      </c>
      <c r="H47" s="383">
        <v>0</v>
      </c>
      <c r="I47" s="384" t="e">
        <f>H47/H50</f>
        <v>#DIV/0!</v>
      </c>
    </row>
    <row r="48" spans="1:9" ht="13.5" thickBot="1">
      <c r="A48" s="351"/>
      <c r="B48" s="343"/>
      <c r="C48" s="373"/>
      <c r="D48" s="356"/>
      <c r="E48" s="385" t="s">
        <v>116</v>
      </c>
      <c r="F48" s="322"/>
      <c r="G48" s="375">
        <v>9</v>
      </c>
      <c r="H48" s="383">
        <v>0</v>
      </c>
      <c r="I48" s="384" t="e">
        <f>H48/H50</f>
        <v>#DIV/0!</v>
      </c>
    </row>
    <row r="49" spans="1:9" ht="12.75">
      <c r="A49" s="351"/>
      <c r="B49" s="343"/>
      <c r="C49" s="373"/>
      <c r="D49" s="356"/>
      <c r="E49" s="356"/>
      <c r="F49" s="336"/>
      <c r="G49" s="336"/>
      <c r="H49" s="380"/>
      <c r="I49" s="381"/>
    </row>
    <row r="50" spans="1:9" ht="12.75">
      <c r="A50" s="351"/>
      <c r="B50" s="343"/>
      <c r="C50" s="373"/>
      <c r="D50" s="356"/>
      <c r="E50" s="356"/>
      <c r="F50" s="375" t="s">
        <v>89</v>
      </c>
      <c r="G50" s="336"/>
      <c r="H50" s="386">
        <f>SUM(H40:H48)</f>
        <v>0</v>
      </c>
      <c r="I50" s="387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1200" verticalDpi="1200" orientation="landscape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4" max="4" width="15.421875" style="0" customWidth="1"/>
  </cols>
  <sheetData>
    <row r="1" spans="1:23" ht="16.5" thickBot="1">
      <c r="A1" s="109"/>
      <c r="B1" s="109"/>
      <c r="C1" s="109"/>
      <c r="D1" s="110"/>
      <c r="E1" s="111" t="s">
        <v>128</v>
      </c>
      <c r="F1" s="305" t="s">
        <v>122</v>
      </c>
      <c r="G1" s="193" t="s">
        <v>28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  <c r="V1" s="195"/>
      <c r="W1" s="194"/>
    </row>
    <row r="2" spans="1:23" ht="20.25" thickBot="1">
      <c r="A2" s="114" t="s">
        <v>68</v>
      </c>
      <c r="B2" s="114"/>
      <c r="C2" s="114"/>
      <c r="D2" s="115"/>
      <c r="E2" s="116" t="s">
        <v>61</v>
      </c>
      <c r="F2" s="197">
        <v>1.308</v>
      </c>
      <c r="G2" s="200">
        <v>168.7</v>
      </c>
      <c r="H2" s="201">
        <v>168.7</v>
      </c>
      <c r="I2" s="201">
        <v>156.5</v>
      </c>
      <c r="J2" s="201"/>
      <c r="K2" s="201">
        <v>128.59</v>
      </c>
      <c r="L2" s="201">
        <v>108.44</v>
      </c>
      <c r="M2" s="201">
        <v>78.33</v>
      </c>
      <c r="N2" s="201">
        <v>78.33</v>
      </c>
      <c r="O2" s="201">
        <v>78.33</v>
      </c>
      <c r="P2" s="201">
        <v>180.79</v>
      </c>
      <c r="Q2" s="201"/>
      <c r="R2" s="201"/>
      <c r="S2" s="201"/>
      <c r="T2" s="201"/>
      <c r="U2" s="201">
        <v>116.7</v>
      </c>
      <c r="V2" s="201">
        <v>116.7</v>
      </c>
      <c r="W2" s="202"/>
    </row>
    <row r="3" spans="1:23" ht="87.75" thickBot="1">
      <c r="A3" s="121" t="s">
        <v>66</v>
      </c>
      <c r="B3" s="122"/>
      <c r="C3" s="121"/>
      <c r="D3" s="121" t="s">
        <v>62</v>
      </c>
      <c r="E3" s="123" t="s">
        <v>63</v>
      </c>
      <c r="F3" s="204" t="s">
        <v>126</v>
      </c>
      <c r="G3" s="207" t="s">
        <v>131</v>
      </c>
      <c r="H3" s="208" t="s">
        <v>18</v>
      </c>
      <c r="I3" s="208" t="s">
        <v>132</v>
      </c>
      <c r="J3" s="208" t="s">
        <v>27</v>
      </c>
      <c r="K3" s="208" t="s">
        <v>26</v>
      </c>
      <c r="L3" s="208" t="s">
        <v>133</v>
      </c>
      <c r="M3" s="208" t="s">
        <v>29</v>
      </c>
      <c r="N3" s="208" t="s">
        <v>30</v>
      </c>
      <c r="O3" s="208" t="s">
        <v>31</v>
      </c>
      <c r="P3" s="208" t="s">
        <v>134</v>
      </c>
      <c r="Q3" s="208" t="s">
        <v>17</v>
      </c>
      <c r="R3" s="208" t="s">
        <v>32</v>
      </c>
      <c r="S3" s="208" t="s">
        <v>33</v>
      </c>
      <c r="T3" s="208" t="s">
        <v>37</v>
      </c>
      <c r="U3" s="209" t="s">
        <v>38</v>
      </c>
      <c r="V3" s="209" t="s">
        <v>34</v>
      </c>
      <c r="W3" s="208" t="s">
        <v>135</v>
      </c>
    </row>
    <row r="4" spans="1:23" ht="24">
      <c r="A4" s="128" t="s">
        <v>65</v>
      </c>
      <c r="B4" s="127"/>
      <c r="C4" s="129"/>
      <c r="D4" s="129"/>
      <c r="E4" s="130"/>
      <c r="F4" s="264">
        <v>1.226</v>
      </c>
      <c r="G4" s="265">
        <v>188.6</v>
      </c>
      <c r="H4" s="265">
        <v>124.9</v>
      </c>
      <c r="I4" s="265">
        <v>139.7</v>
      </c>
      <c r="J4" s="265">
        <v>101.3</v>
      </c>
      <c r="K4" s="265">
        <v>74.4</v>
      </c>
      <c r="L4" s="265">
        <v>173.4</v>
      </c>
      <c r="M4" s="265">
        <v>151</v>
      </c>
      <c r="N4" s="265">
        <v>119</v>
      </c>
      <c r="O4" s="265">
        <v>84.4</v>
      </c>
      <c r="P4" s="265">
        <v>159.9</v>
      </c>
      <c r="Q4" s="265">
        <v>150.9</v>
      </c>
      <c r="R4" s="265">
        <v>119.2</v>
      </c>
      <c r="S4" s="265">
        <v>90.3</v>
      </c>
      <c r="T4" s="265">
        <v>142.83</v>
      </c>
      <c r="U4" s="265">
        <v>177</v>
      </c>
      <c r="V4" s="265">
        <v>208.3</v>
      </c>
      <c r="W4" s="265">
        <v>150.77</v>
      </c>
    </row>
    <row r="5" spans="1:23" ht="15">
      <c r="A5" s="134"/>
      <c r="D5" s="133"/>
      <c r="E5" s="135"/>
      <c r="F5" s="212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</row>
    <row r="6" spans="1:23" ht="15">
      <c r="A6" s="133"/>
      <c r="C6" s="388" t="s">
        <v>180</v>
      </c>
      <c r="D6" s="133"/>
      <c r="E6" s="389"/>
      <c r="F6" s="390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391"/>
      <c r="S6" s="214"/>
      <c r="T6" s="214"/>
      <c r="U6" s="214"/>
      <c r="V6" s="214"/>
      <c r="W6" s="214"/>
    </row>
    <row r="7" spans="1:23" ht="15">
      <c r="A7" s="139"/>
      <c r="C7" s="63" t="s">
        <v>197</v>
      </c>
      <c r="D7" s="133"/>
      <c r="E7" s="420">
        <v>60</v>
      </c>
      <c r="F7" s="390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391">
        <f>3*E7*8</f>
        <v>1440</v>
      </c>
      <c r="S7" s="214"/>
      <c r="T7" s="214"/>
      <c r="U7" s="214"/>
      <c r="V7" s="214"/>
      <c r="W7" s="214"/>
    </row>
    <row r="8" spans="1:23" ht="15">
      <c r="A8" s="139"/>
      <c r="C8" s="392" t="s">
        <v>198</v>
      </c>
      <c r="D8" s="133"/>
      <c r="E8" s="389">
        <v>25</v>
      </c>
      <c r="F8" s="390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391">
        <f>2*E8*8</f>
        <v>400</v>
      </c>
      <c r="S8" s="214"/>
      <c r="T8" s="214"/>
      <c r="U8" s="214"/>
      <c r="V8" s="214"/>
      <c r="W8" s="214"/>
    </row>
    <row r="9" spans="1:23" ht="15">
      <c r="A9" s="139"/>
      <c r="C9" s="63" t="s">
        <v>199</v>
      </c>
      <c r="D9" s="140"/>
      <c r="E9" s="389">
        <v>25</v>
      </c>
      <c r="F9" s="390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391">
        <f>2*E9*8</f>
        <v>400</v>
      </c>
      <c r="S9" s="214"/>
      <c r="T9" s="214"/>
      <c r="U9" s="214"/>
      <c r="V9" s="214"/>
      <c r="W9" s="214"/>
    </row>
    <row r="10" spans="1:23" ht="15">
      <c r="A10" s="139"/>
      <c r="C10" s="63" t="s">
        <v>200</v>
      </c>
      <c r="D10" s="133"/>
      <c r="E10" s="389">
        <v>12</v>
      </c>
      <c r="F10" s="390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391">
        <f>3*E10*8</f>
        <v>288</v>
      </c>
      <c r="S10" s="214"/>
      <c r="T10" s="214"/>
      <c r="U10" s="214"/>
      <c r="V10" s="214"/>
      <c r="W10" s="214"/>
    </row>
    <row r="11" spans="1:23" ht="15">
      <c r="A11" s="139"/>
      <c r="C11" s="392" t="s">
        <v>201</v>
      </c>
      <c r="D11" s="133"/>
      <c r="E11" s="389">
        <v>5</v>
      </c>
      <c r="F11" s="390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391">
        <f>2*E11*8</f>
        <v>80</v>
      </c>
      <c r="S11" s="214"/>
      <c r="T11" s="214"/>
      <c r="U11" s="214"/>
      <c r="V11" s="214"/>
      <c r="W11" s="214"/>
    </row>
    <row r="12" spans="1:23" ht="15">
      <c r="A12" s="139"/>
      <c r="C12" s="63" t="s">
        <v>202</v>
      </c>
      <c r="D12" s="133"/>
      <c r="E12" s="389">
        <v>10</v>
      </c>
      <c r="F12" s="390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391">
        <f>1*E12*8</f>
        <v>80</v>
      </c>
      <c r="S12" s="214"/>
      <c r="T12" s="214"/>
      <c r="U12" s="214"/>
      <c r="V12" s="214"/>
      <c r="W12" s="214"/>
    </row>
    <row r="13" spans="1:23" ht="15">
      <c r="A13" s="139"/>
      <c r="C13" s="63" t="s">
        <v>203</v>
      </c>
      <c r="D13" s="133"/>
      <c r="E13" s="389">
        <v>10</v>
      </c>
      <c r="F13" s="390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391">
        <f>3*E13*8</f>
        <v>240</v>
      </c>
      <c r="S13" s="214"/>
      <c r="T13" s="214"/>
      <c r="U13" s="214"/>
      <c r="V13" s="214"/>
      <c r="W13" s="214"/>
    </row>
    <row r="14" spans="1:23" ht="15">
      <c r="A14" s="133"/>
      <c r="C14" s="63" t="s">
        <v>204</v>
      </c>
      <c r="D14" s="133"/>
      <c r="E14" s="389">
        <v>12</v>
      </c>
      <c r="F14" s="390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391">
        <f>2*E14*8</f>
        <v>192</v>
      </c>
      <c r="S14" s="214"/>
      <c r="T14" s="214"/>
      <c r="U14" s="214"/>
      <c r="V14" s="214"/>
      <c r="W14" s="214"/>
    </row>
    <row r="15" spans="1:23" ht="15">
      <c r="A15" s="139"/>
      <c r="C15" s="63" t="s">
        <v>205</v>
      </c>
      <c r="D15" s="133"/>
      <c r="E15" s="389"/>
      <c r="F15" s="390">
        <v>8</v>
      </c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391"/>
      <c r="S15" s="214"/>
      <c r="T15" s="214"/>
      <c r="U15" s="214"/>
      <c r="V15" s="214"/>
      <c r="W15" s="214"/>
    </row>
    <row r="16" spans="1:23" ht="15">
      <c r="A16" s="139"/>
      <c r="C16" s="63"/>
      <c r="D16" s="133"/>
      <c r="E16" s="389"/>
      <c r="F16" s="390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391"/>
      <c r="S16" s="214"/>
      <c r="T16" s="214"/>
      <c r="U16" s="214"/>
      <c r="V16" s="214"/>
      <c r="W16" s="214"/>
    </row>
    <row r="17" spans="1:23" ht="15">
      <c r="A17" s="139"/>
      <c r="C17" s="388" t="s">
        <v>181</v>
      </c>
      <c r="D17" s="133"/>
      <c r="E17" s="389"/>
      <c r="F17" s="390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391"/>
      <c r="S17" s="214"/>
      <c r="T17" s="214"/>
      <c r="U17" s="214"/>
      <c r="V17" s="214"/>
      <c r="W17" s="214"/>
    </row>
    <row r="18" spans="1:23" ht="15">
      <c r="A18" s="139"/>
      <c r="C18" s="63" t="s">
        <v>197</v>
      </c>
      <c r="D18" s="133"/>
      <c r="E18" s="389">
        <v>18</v>
      </c>
      <c r="F18" s="390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391">
        <f>3*E18*8</f>
        <v>432</v>
      </c>
      <c r="S18" s="214"/>
      <c r="T18" s="214"/>
      <c r="U18" s="214"/>
      <c r="V18" s="214"/>
      <c r="W18" s="214"/>
    </row>
    <row r="19" spans="1:23" ht="15">
      <c r="A19" s="139"/>
      <c r="C19" s="392" t="s">
        <v>198</v>
      </c>
      <c r="D19" s="133"/>
      <c r="E19" s="389">
        <v>8</v>
      </c>
      <c r="F19" s="390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391">
        <f>2*E19*8</f>
        <v>128</v>
      </c>
      <c r="S19" s="214"/>
      <c r="T19" s="214"/>
      <c r="U19" s="214"/>
      <c r="V19" s="214"/>
      <c r="W19" s="214"/>
    </row>
    <row r="20" spans="1:23" ht="15">
      <c r="A20" s="139"/>
      <c r="C20" s="63" t="s">
        <v>199</v>
      </c>
      <c r="D20" s="133"/>
      <c r="E20" s="389">
        <v>8</v>
      </c>
      <c r="F20" s="390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391">
        <f>2*E20*8</f>
        <v>128</v>
      </c>
      <c r="S20" s="214"/>
      <c r="T20" s="214"/>
      <c r="U20" s="214"/>
      <c r="V20" s="214"/>
      <c r="W20" s="214"/>
    </row>
    <row r="21" spans="1:23" ht="15">
      <c r="A21" s="139"/>
      <c r="C21" s="63" t="s">
        <v>200</v>
      </c>
      <c r="D21" s="133"/>
      <c r="E21" s="389">
        <v>10</v>
      </c>
      <c r="F21" s="390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391">
        <f>3*E21*8</f>
        <v>240</v>
      </c>
      <c r="S21" s="214"/>
      <c r="T21" s="214"/>
      <c r="U21" s="214"/>
      <c r="V21" s="214"/>
      <c r="W21" s="214"/>
    </row>
    <row r="22" spans="1:23" ht="15">
      <c r="A22" s="139"/>
      <c r="C22" s="392" t="s">
        <v>201</v>
      </c>
      <c r="D22" s="133"/>
      <c r="E22" s="389">
        <v>5</v>
      </c>
      <c r="F22" s="390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391">
        <f>2*E22*8</f>
        <v>80</v>
      </c>
      <c r="S22" s="214"/>
      <c r="T22" s="214"/>
      <c r="U22" s="214"/>
      <c r="V22" s="214"/>
      <c r="W22" s="214"/>
    </row>
    <row r="23" spans="1:23" ht="15">
      <c r="A23" s="139"/>
      <c r="C23" s="63" t="s">
        <v>202</v>
      </c>
      <c r="D23" s="133"/>
      <c r="E23" s="389">
        <v>10</v>
      </c>
      <c r="F23" s="390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391">
        <f>1*E23*8</f>
        <v>80</v>
      </c>
      <c r="S23" s="214"/>
      <c r="T23" s="214"/>
      <c r="U23" s="214"/>
      <c r="V23" s="214"/>
      <c r="W23" s="214"/>
    </row>
    <row r="24" spans="1:23" ht="15">
      <c r="A24" s="139"/>
      <c r="C24" s="63" t="s">
        <v>203</v>
      </c>
      <c r="D24" s="133"/>
      <c r="E24" s="389">
        <v>5</v>
      </c>
      <c r="F24" s="390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391">
        <f>2*E24*8</f>
        <v>80</v>
      </c>
      <c r="S24" s="214"/>
      <c r="T24" s="214"/>
      <c r="U24" s="214"/>
      <c r="V24" s="214"/>
      <c r="W24" s="214"/>
    </row>
    <row r="25" spans="1:23" ht="15">
      <c r="A25" s="139"/>
      <c r="C25" s="63" t="s">
        <v>204</v>
      </c>
      <c r="D25" s="133"/>
      <c r="E25" s="389">
        <v>12</v>
      </c>
      <c r="F25" s="390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391">
        <f>2*E25*8</f>
        <v>192</v>
      </c>
      <c r="S25" s="214"/>
      <c r="T25" s="214"/>
      <c r="U25" s="214"/>
      <c r="V25" s="214"/>
      <c r="W25" s="214"/>
    </row>
    <row r="26" spans="1:23" ht="15">
      <c r="A26" s="133"/>
      <c r="C26" s="63" t="s">
        <v>205</v>
      </c>
      <c r="D26" s="133"/>
      <c r="E26" s="389"/>
      <c r="F26" s="390">
        <v>8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391"/>
      <c r="S26" s="214"/>
      <c r="T26" s="214"/>
      <c r="U26" s="214"/>
      <c r="V26" s="214"/>
      <c r="W26" s="214"/>
    </row>
    <row r="27" spans="1:23" ht="15">
      <c r="A27" s="139"/>
      <c r="C27" s="63"/>
      <c r="D27" s="133"/>
      <c r="E27" s="389"/>
      <c r="F27" s="390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391"/>
      <c r="S27" s="214"/>
      <c r="T27" s="214"/>
      <c r="U27" s="214"/>
      <c r="V27" s="214"/>
      <c r="W27" s="214"/>
    </row>
    <row r="28" spans="1:23" ht="15">
      <c r="A28" s="139"/>
      <c r="C28" s="388" t="s">
        <v>182</v>
      </c>
      <c r="D28" s="133"/>
      <c r="E28" s="389"/>
      <c r="F28" s="390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391"/>
      <c r="S28" s="214"/>
      <c r="T28" s="214"/>
      <c r="U28" s="214"/>
      <c r="V28" s="214"/>
      <c r="W28" s="214"/>
    </row>
    <row r="29" spans="1:23" ht="15">
      <c r="A29" s="139"/>
      <c r="C29" s="63" t="s">
        <v>197</v>
      </c>
      <c r="D29" s="133"/>
      <c r="E29" s="389">
        <v>10</v>
      </c>
      <c r="F29" s="390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391">
        <f>3*E29*8</f>
        <v>240</v>
      </c>
      <c r="S29" s="214"/>
      <c r="T29" s="214"/>
      <c r="U29" s="214"/>
      <c r="V29" s="214"/>
      <c r="W29" s="214"/>
    </row>
    <row r="30" spans="1:23" ht="15">
      <c r="A30" s="139"/>
      <c r="C30" s="392" t="s">
        <v>198</v>
      </c>
      <c r="D30" s="133"/>
      <c r="E30" s="389">
        <v>3</v>
      </c>
      <c r="F30" s="390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391">
        <f>2*E30*8</f>
        <v>48</v>
      </c>
      <c r="S30" s="214"/>
      <c r="T30" s="214"/>
      <c r="U30" s="214"/>
      <c r="V30" s="214"/>
      <c r="W30" s="214"/>
    </row>
    <row r="31" spans="1:23" ht="15">
      <c r="A31" s="139"/>
      <c r="C31" s="63" t="s">
        <v>200</v>
      </c>
      <c r="D31" s="133"/>
      <c r="E31" s="389">
        <v>2</v>
      </c>
      <c r="F31" s="390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391">
        <f>2*E31*8</f>
        <v>32</v>
      </c>
      <c r="S31" s="214"/>
      <c r="T31" s="214"/>
      <c r="U31" s="214"/>
      <c r="V31" s="214"/>
      <c r="W31" s="214"/>
    </row>
    <row r="32" spans="1:23" ht="15">
      <c r="A32" s="139"/>
      <c r="C32" s="392" t="s">
        <v>201</v>
      </c>
      <c r="D32" s="133"/>
      <c r="E32" s="389">
        <v>1</v>
      </c>
      <c r="F32" s="390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391">
        <f>2*E32*8</f>
        <v>16</v>
      </c>
      <c r="S32" s="214"/>
      <c r="T32" s="214"/>
      <c r="U32" s="214"/>
      <c r="V32" s="214"/>
      <c r="W32" s="214"/>
    </row>
    <row r="33" spans="1:23" ht="15">
      <c r="A33" s="139"/>
      <c r="C33" s="63" t="s">
        <v>203</v>
      </c>
      <c r="D33" s="133"/>
      <c r="E33" s="389">
        <v>5</v>
      </c>
      <c r="F33" s="390">
        <v>2</v>
      </c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391">
        <f>2*E33*8</f>
        <v>80</v>
      </c>
      <c r="S33" s="214"/>
      <c r="T33" s="214"/>
      <c r="U33" s="214"/>
      <c r="V33" s="214"/>
      <c r="W33" s="214"/>
    </row>
    <row r="34" spans="1:23" ht="15">
      <c r="A34" s="139"/>
      <c r="C34" s="392" t="s">
        <v>136</v>
      </c>
      <c r="D34" s="133"/>
      <c r="E34" s="389"/>
      <c r="F34" s="390">
        <v>5</v>
      </c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391"/>
      <c r="S34" s="214"/>
      <c r="T34" s="214"/>
      <c r="U34" s="214"/>
      <c r="V34" s="214"/>
      <c r="W34" s="214"/>
    </row>
    <row r="35" spans="1:23" ht="15">
      <c r="A35" s="133"/>
      <c r="C35" s="63" t="s">
        <v>204</v>
      </c>
      <c r="D35" s="133"/>
      <c r="E35" s="389">
        <v>6</v>
      </c>
      <c r="F35" s="390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391">
        <f>2*E35*8</f>
        <v>96</v>
      </c>
      <c r="S35" s="214"/>
      <c r="T35" s="214"/>
      <c r="U35" s="214"/>
      <c r="V35" s="214"/>
      <c r="W35" s="214"/>
    </row>
    <row r="36" spans="1:23" ht="15">
      <c r="A36" s="139"/>
      <c r="C36" s="63" t="s">
        <v>205</v>
      </c>
      <c r="D36" s="133"/>
      <c r="E36" s="389"/>
      <c r="F36" s="390">
        <v>2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391"/>
      <c r="S36" s="214"/>
      <c r="T36" s="214"/>
      <c r="U36" s="214"/>
      <c r="V36" s="214"/>
      <c r="W36" s="214"/>
    </row>
    <row r="37" spans="1:23" ht="15">
      <c r="A37" s="139"/>
      <c r="C37" s="63"/>
      <c r="D37" s="133"/>
      <c r="E37" s="389"/>
      <c r="F37" s="390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391"/>
      <c r="S37" s="214"/>
      <c r="T37" s="214"/>
      <c r="U37" s="214"/>
      <c r="V37" s="214"/>
      <c r="W37" s="214"/>
    </row>
    <row r="38" spans="1:23" ht="15">
      <c r="A38" s="139"/>
      <c r="C38" s="388" t="s">
        <v>183</v>
      </c>
      <c r="D38" s="133"/>
      <c r="E38" s="389"/>
      <c r="F38" s="390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391"/>
      <c r="S38" s="214"/>
      <c r="T38" s="214"/>
      <c r="U38" s="214"/>
      <c r="V38" s="214"/>
      <c r="W38" s="214"/>
    </row>
    <row r="39" spans="1:23" ht="15">
      <c r="A39" s="139"/>
      <c r="C39" s="63" t="s">
        <v>197</v>
      </c>
      <c r="D39" s="399"/>
      <c r="E39" s="389">
        <v>30</v>
      </c>
      <c r="F39" s="390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391">
        <f>3*E39*8</f>
        <v>720</v>
      </c>
      <c r="S39" s="214"/>
      <c r="T39" s="214"/>
      <c r="U39" s="214"/>
      <c r="V39" s="214"/>
      <c r="W39" s="214"/>
    </row>
    <row r="40" spans="1:23" ht="15">
      <c r="A40" s="139"/>
      <c r="C40" s="392" t="s">
        <v>198</v>
      </c>
      <c r="D40" s="133"/>
      <c r="E40" s="389">
        <v>3</v>
      </c>
      <c r="F40" s="390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391">
        <f>2*E40*8</f>
        <v>48</v>
      </c>
      <c r="S40" s="214"/>
      <c r="T40" s="214"/>
      <c r="U40" s="214"/>
      <c r="V40" s="214"/>
      <c r="W40" s="214"/>
    </row>
    <row r="41" spans="1:23" ht="15">
      <c r="A41" s="139"/>
      <c r="C41" s="63" t="s">
        <v>200</v>
      </c>
      <c r="D41" s="133"/>
      <c r="E41" s="389">
        <v>2</v>
      </c>
      <c r="F41" s="3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391">
        <f>2*E41*8</f>
        <v>32</v>
      </c>
      <c r="S41" s="214"/>
      <c r="T41" s="214"/>
      <c r="U41" s="214"/>
      <c r="V41" s="214"/>
      <c r="W41" s="214"/>
    </row>
    <row r="42" spans="1:23" ht="15">
      <c r="A42" s="139"/>
      <c r="C42" s="392" t="s">
        <v>201</v>
      </c>
      <c r="D42" s="133"/>
      <c r="E42" s="389">
        <v>7</v>
      </c>
      <c r="F42" s="390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391">
        <f>2*E42*8</f>
        <v>112</v>
      </c>
      <c r="S42" s="214"/>
      <c r="T42" s="214"/>
      <c r="U42" s="214"/>
      <c r="V42" s="214"/>
      <c r="W42" s="214"/>
    </row>
    <row r="43" spans="1:23" ht="15">
      <c r="A43" s="139"/>
      <c r="C43" s="63" t="s">
        <v>203</v>
      </c>
      <c r="D43" s="133"/>
      <c r="E43" s="389">
        <v>5</v>
      </c>
      <c r="F43" s="390">
        <v>5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391">
        <f>2*E43*8</f>
        <v>80</v>
      </c>
      <c r="S43" s="214"/>
      <c r="T43" s="214"/>
      <c r="U43" s="214"/>
      <c r="V43" s="214"/>
      <c r="W43" s="214"/>
    </row>
    <row r="44" spans="1:23" ht="15">
      <c r="A44" s="139"/>
      <c r="C44" s="392" t="s">
        <v>136</v>
      </c>
      <c r="D44" s="133"/>
      <c r="E44" s="389"/>
      <c r="F44" s="390">
        <v>45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391"/>
      <c r="S44" s="214"/>
      <c r="T44" s="214"/>
      <c r="U44" s="214"/>
      <c r="V44" s="214"/>
      <c r="W44" s="214"/>
    </row>
    <row r="45" spans="1:23" ht="15">
      <c r="A45" s="139"/>
      <c r="C45" s="63" t="s">
        <v>204</v>
      </c>
      <c r="D45" s="399"/>
      <c r="E45" s="389">
        <v>6</v>
      </c>
      <c r="F45" s="390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391">
        <f>2*E45*8</f>
        <v>96</v>
      </c>
      <c r="S45" s="214"/>
      <c r="T45" s="214"/>
      <c r="U45" s="214"/>
      <c r="V45" s="214"/>
      <c r="W45" s="214"/>
    </row>
    <row r="46" spans="1:23" ht="15">
      <c r="A46" s="139"/>
      <c r="C46" s="63" t="s">
        <v>206</v>
      </c>
      <c r="D46" s="133"/>
      <c r="E46" s="389">
        <v>10</v>
      </c>
      <c r="F46" s="390">
        <v>40</v>
      </c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391">
        <f>2*E46*8</f>
        <v>160</v>
      </c>
      <c r="S46" s="214"/>
      <c r="T46" s="214"/>
      <c r="U46" s="214"/>
      <c r="V46" s="214"/>
      <c r="W46" s="214"/>
    </row>
    <row r="47" spans="1:23" ht="15">
      <c r="A47" s="139"/>
      <c r="C47" s="63" t="s">
        <v>205</v>
      </c>
      <c r="D47" s="133"/>
      <c r="E47" s="389"/>
      <c r="F47" s="390">
        <v>5</v>
      </c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391"/>
      <c r="S47" s="214"/>
      <c r="T47" s="214"/>
      <c r="U47" s="214"/>
      <c r="V47" s="214"/>
      <c r="W47" s="214"/>
    </row>
    <row r="48" spans="1:23" ht="15">
      <c r="A48" s="139"/>
      <c r="C48" s="63"/>
      <c r="D48" s="133"/>
      <c r="E48" s="389"/>
      <c r="F48" s="390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391"/>
      <c r="S48" s="214"/>
      <c r="T48" s="214"/>
      <c r="U48" s="214"/>
      <c r="V48" s="214"/>
      <c r="W48" s="214"/>
    </row>
    <row r="49" spans="1:23" ht="15">
      <c r="A49" s="133"/>
      <c r="C49" s="63"/>
      <c r="D49" s="133"/>
      <c r="E49" s="389"/>
      <c r="F49" s="390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391"/>
      <c r="S49" s="214"/>
      <c r="T49" s="214"/>
      <c r="U49" s="214"/>
      <c r="V49" s="214"/>
      <c r="W49" s="214"/>
    </row>
    <row r="50" spans="1:23" ht="15">
      <c r="A50" s="139"/>
      <c r="C50" s="388" t="s">
        <v>184</v>
      </c>
      <c r="D50" s="133"/>
      <c r="E50" s="389"/>
      <c r="F50" s="390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391"/>
      <c r="S50" s="214"/>
      <c r="T50" s="214"/>
      <c r="U50" s="214"/>
      <c r="V50" s="214"/>
      <c r="W50" s="214"/>
    </row>
    <row r="51" spans="1:23" ht="15">
      <c r="A51" s="400"/>
      <c r="C51" s="63" t="s">
        <v>197</v>
      </c>
      <c r="D51" s="133"/>
      <c r="E51" s="389">
        <v>70</v>
      </c>
      <c r="F51" s="390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391">
        <f>3*E51*8</f>
        <v>1680</v>
      </c>
      <c r="S51" s="214"/>
      <c r="T51" s="214"/>
      <c r="U51" s="214"/>
      <c r="V51" s="214"/>
      <c r="W51" s="214"/>
    </row>
    <row r="52" spans="1:23" ht="15">
      <c r="A52" s="400"/>
      <c r="C52" s="63" t="s">
        <v>207</v>
      </c>
      <c r="D52" s="140"/>
      <c r="E52" s="389">
        <v>70</v>
      </c>
      <c r="F52" s="390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391">
        <f>1*E52*8</f>
        <v>560</v>
      </c>
      <c r="S52" s="214"/>
      <c r="T52" s="214"/>
      <c r="U52" s="214"/>
      <c r="V52" s="214"/>
      <c r="W52" s="214"/>
    </row>
    <row r="53" spans="1:23" ht="15">
      <c r="A53" s="400"/>
      <c r="C53" s="392" t="s">
        <v>198</v>
      </c>
      <c r="D53" s="140"/>
      <c r="E53" s="389">
        <v>3</v>
      </c>
      <c r="F53" s="390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391">
        <f>2*E53*8</f>
        <v>48</v>
      </c>
      <c r="S53" s="214"/>
      <c r="T53" s="214"/>
      <c r="U53" s="214"/>
      <c r="V53" s="214"/>
      <c r="W53" s="214"/>
    </row>
    <row r="54" spans="1:23" ht="15">
      <c r="A54" s="133"/>
      <c r="C54" s="63"/>
      <c r="D54" s="140"/>
      <c r="E54" s="389"/>
      <c r="F54" s="390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391"/>
      <c r="S54" s="214"/>
      <c r="T54" s="214"/>
      <c r="U54" s="214"/>
      <c r="V54" s="214"/>
      <c r="W54" s="214"/>
    </row>
    <row r="55" spans="1:23" ht="15">
      <c r="A55" s="139"/>
      <c r="C55" s="63" t="s">
        <v>200</v>
      </c>
      <c r="D55" s="140"/>
      <c r="E55" s="389">
        <v>2</v>
      </c>
      <c r="F55" s="390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391">
        <f>2*E55*8</f>
        <v>32</v>
      </c>
      <c r="S55" s="214"/>
      <c r="T55" s="214"/>
      <c r="U55" s="214"/>
      <c r="V55" s="214"/>
      <c r="W55" s="214"/>
    </row>
    <row r="56" spans="1:23" ht="15">
      <c r="A56" s="400"/>
      <c r="C56" s="392" t="s">
        <v>201</v>
      </c>
      <c r="D56" s="140"/>
      <c r="E56" s="389">
        <v>5</v>
      </c>
      <c r="F56" s="390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391">
        <f>2*E56*8</f>
        <v>80</v>
      </c>
      <c r="S56" s="214"/>
      <c r="T56" s="214"/>
      <c r="U56" s="214"/>
      <c r="V56" s="214"/>
      <c r="W56" s="214"/>
    </row>
    <row r="57" spans="1:23" ht="15">
      <c r="A57" s="133"/>
      <c r="C57" s="63" t="s">
        <v>202</v>
      </c>
      <c r="D57" s="140"/>
      <c r="E57" s="389"/>
      <c r="F57" s="390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391"/>
      <c r="S57" s="214"/>
      <c r="T57" s="214"/>
      <c r="U57" s="214"/>
      <c r="V57" s="214"/>
      <c r="W57" s="214"/>
    </row>
    <row r="58" spans="1:23" ht="15">
      <c r="A58" s="133"/>
      <c r="C58" s="63" t="s">
        <v>203</v>
      </c>
      <c r="D58" s="140"/>
      <c r="E58" s="389"/>
      <c r="F58" s="390">
        <v>5</v>
      </c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391"/>
      <c r="S58" s="214"/>
      <c r="T58" s="214"/>
      <c r="U58" s="214"/>
      <c r="V58" s="214"/>
      <c r="W58" s="214"/>
    </row>
    <row r="59" spans="1:23" ht="15">
      <c r="A59" s="133"/>
      <c r="C59" s="63" t="s">
        <v>208</v>
      </c>
      <c r="D59" s="140"/>
      <c r="E59" s="389">
        <v>10</v>
      </c>
      <c r="F59" s="390">
        <v>20</v>
      </c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391">
        <f>2*E59*8</f>
        <v>160</v>
      </c>
      <c r="S59" s="214"/>
      <c r="T59" s="214"/>
      <c r="U59" s="214"/>
      <c r="V59" s="214"/>
      <c r="W59" s="214"/>
    </row>
    <row r="60" spans="1:23" ht="15">
      <c r="A60" s="140"/>
      <c r="C60" s="392" t="s">
        <v>136</v>
      </c>
      <c r="D60" s="140"/>
      <c r="E60" s="389"/>
      <c r="F60" s="390">
        <v>50</v>
      </c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391"/>
      <c r="S60" s="214"/>
      <c r="T60" s="214"/>
      <c r="U60" s="214"/>
      <c r="V60" s="214"/>
      <c r="W60" s="214"/>
    </row>
    <row r="61" spans="1:23" ht="15">
      <c r="A61" s="140"/>
      <c r="B61" s="140"/>
      <c r="C61" s="63" t="s">
        <v>204</v>
      </c>
      <c r="D61" s="140"/>
      <c r="E61" s="389">
        <v>6</v>
      </c>
      <c r="F61" s="390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391">
        <f>2*E61*8</f>
        <v>96</v>
      </c>
      <c r="S61" s="214"/>
      <c r="T61" s="214"/>
      <c r="U61" s="214"/>
      <c r="V61" s="214"/>
      <c r="W61" s="214"/>
    </row>
    <row r="62" spans="1:23" ht="15">
      <c r="A62" s="140"/>
      <c r="B62" s="140"/>
      <c r="C62" s="63" t="s">
        <v>205</v>
      </c>
      <c r="D62" s="140"/>
      <c r="E62" s="389"/>
      <c r="F62" s="390">
        <v>5</v>
      </c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391"/>
      <c r="S62" s="214"/>
      <c r="T62" s="214"/>
      <c r="U62" s="214"/>
      <c r="V62" s="214"/>
      <c r="W62" s="214"/>
    </row>
    <row r="63" spans="1:23" ht="15">
      <c r="A63" s="140"/>
      <c r="B63" s="140"/>
      <c r="C63" s="63"/>
      <c r="D63" s="140"/>
      <c r="E63" s="389"/>
      <c r="F63" s="390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391"/>
      <c r="S63" s="214"/>
      <c r="T63" s="214"/>
      <c r="U63" s="214"/>
      <c r="V63" s="214"/>
      <c r="W63" s="214"/>
    </row>
    <row r="64" spans="1:23" ht="15">
      <c r="A64" s="140"/>
      <c r="B64" s="140"/>
      <c r="C64" s="63"/>
      <c r="D64" s="140"/>
      <c r="E64" s="389"/>
      <c r="F64" s="390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391"/>
      <c r="S64" s="214"/>
      <c r="T64" s="214"/>
      <c r="U64" s="214"/>
      <c r="V64" s="214"/>
      <c r="W64" s="214"/>
    </row>
    <row r="65" spans="1:23" ht="15">
      <c r="A65" s="140"/>
      <c r="B65" s="140"/>
      <c r="C65" s="63"/>
      <c r="D65" s="140"/>
      <c r="E65" s="389"/>
      <c r="F65" s="390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391"/>
      <c r="S65" s="214"/>
      <c r="T65" s="214"/>
      <c r="U65" s="214"/>
      <c r="V65" s="214"/>
      <c r="W65" s="214"/>
    </row>
    <row r="66" spans="1:23" ht="15">
      <c r="A66" s="140"/>
      <c r="B66" s="140"/>
      <c r="C66" s="388" t="s">
        <v>185</v>
      </c>
      <c r="D66" s="140"/>
      <c r="E66" s="389"/>
      <c r="F66" s="390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391"/>
      <c r="S66" s="214"/>
      <c r="T66" s="214"/>
      <c r="U66" s="214"/>
      <c r="V66" s="214"/>
      <c r="W66" s="214"/>
    </row>
    <row r="67" spans="1:23" ht="15">
      <c r="A67" s="140"/>
      <c r="B67" s="140"/>
      <c r="C67" s="63" t="s">
        <v>197</v>
      </c>
      <c r="D67" s="140"/>
      <c r="E67" s="389">
        <v>50</v>
      </c>
      <c r="F67" s="390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391">
        <f>3*E67*8</f>
        <v>1200</v>
      </c>
      <c r="S67" s="214"/>
      <c r="T67" s="214"/>
      <c r="U67" s="214"/>
      <c r="V67" s="214"/>
      <c r="W67" s="214"/>
    </row>
    <row r="68" spans="1:23" ht="15">
      <c r="A68" s="140"/>
      <c r="B68" s="140"/>
      <c r="C68" s="63" t="s">
        <v>207</v>
      </c>
      <c r="D68" s="140"/>
      <c r="E68" s="389">
        <v>50</v>
      </c>
      <c r="F68" s="390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391">
        <f>1*E68*8</f>
        <v>400</v>
      </c>
      <c r="S68" s="214"/>
      <c r="T68" s="214"/>
      <c r="U68" s="214"/>
      <c r="V68" s="214"/>
      <c r="W68" s="214"/>
    </row>
    <row r="69" spans="1:23" ht="15">
      <c r="A69" s="140"/>
      <c r="B69" s="140"/>
      <c r="C69" s="392" t="s">
        <v>198</v>
      </c>
      <c r="D69" s="140"/>
      <c r="E69" s="389">
        <v>3</v>
      </c>
      <c r="F69" s="390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391">
        <f>2*E69*8</f>
        <v>48</v>
      </c>
      <c r="S69" s="214"/>
      <c r="T69" s="214"/>
      <c r="U69" s="214"/>
      <c r="V69" s="214"/>
      <c r="W69" s="214"/>
    </row>
    <row r="70" spans="1:23" ht="15">
      <c r="A70" s="140"/>
      <c r="B70" s="140"/>
      <c r="C70" s="63" t="s">
        <v>200</v>
      </c>
      <c r="D70" s="140"/>
      <c r="E70" s="389">
        <v>2</v>
      </c>
      <c r="F70" s="390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391">
        <f>2*E70*8</f>
        <v>32</v>
      </c>
      <c r="S70" s="214"/>
      <c r="T70" s="214"/>
      <c r="U70" s="214"/>
      <c r="V70" s="214"/>
      <c r="W70" s="214"/>
    </row>
    <row r="71" spans="1:23" ht="15">
      <c r="A71" s="140"/>
      <c r="B71" s="140"/>
      <c r="C71" s="392" t="s">
        <v>201</v>
      </c>
      <c r="D71" s="140"/>
      <c r="E71" s="389">
        <v>5</v>
      </c>
      <c r="F71" s="390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391">
        <f>2*E71*8</f>
        <v>80</v>
      </c>
      <c r="S71" s="214"/>
      <c r="T71" s="214"/>
      <c r="U71" s="214"/>
      <c r="V71" s="214"/>
      <c r="W71" s="214"/>
    </row>
    <row r="72" spans="1:23" ht="15">
      <c r="A72" s="140"/>
      <c r="B72" s="140"/>
      <c r="C72" s="63" t="s">
        <v>203</v>
      </c>
      <c r="D72" s="140"/>
      <c r="E72" s="389"/>
      <c r="F72" s="390">
        <v>5</v>
      </c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391"/>
      <c r="S72" s="214"/>
      <c r="T72" s="214"/>
      <c r="U72" s="214"/>
      <c r="V72" s="214"/>
      <c r="W72" s="214"/>
    </row>
    <row r="73" spans="1:23" ht="15">
      <c r="A73" s="140"/>
      <c r="B73" s="140"/>
      <c r="C73" s="63" t="s">
        <v>208</v>
      </c>
      <c r="D73" s="140"/>
      <c r="E73" s="389">
        <v>10</v>
      </c>
      <c r="F73" s="390">
        <v>25</v>
      </c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391">
        <f>2*E73*8</f>
        <v>160</v>
      </c>
      <c r="S73" s="214"/>
      <c r="T73" s="214"/>
      <c r="U73" s="214"/>
      <c r="V73" s="214"/>
      <c r="W73" s="214"/>
    </row>
    <row r="74" spans="1:23" ht="15">
      <c r="A74" s="140"/>
      <c r="B74" s="140"/>
      <c r="C74" s="392" t="s">
        <v>136</v>
      </c>
      <c r="D74" s="140"/>
      <c r="E74" s="389"/>
      <c r="F74" s="390">
        <v>45</v>
      </c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391"/>
      <c r="S74" s="214"/>
      <c r="T74" s="214"/>
      <c r="U74" s="214"/>
      <c r="V74" s="214"/>
      <c r="W74" s="214"/>
    </row>
    <row r="75" spans="1:23" ht="15">
      <c r="A75" s="140"/>
      <c r="B75" s="140"/>
      <c r="C75" s="63" t="s">
        <v>204</v>
      </c>
      <c r="D75" s="140"/>
      <c r="E75" s="389">
        <v>6</v>
      </c>
      <c r="F75" s="390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391">
        <f>2*E75*8</f>
        <v>96</v>
      </c>
      <c r="S75" s="214"/>
      <c r="T75" s="214"/>
      <c r="U75" s="214"/>
      <c r="V75" s="214"/>
      <c r="W75" s="214"/>
    </row>
    <row r="76" spans="1:23" ht="15">
      <c r="A76" s="140"/>
      <c r="B76" s="140"/>
      <c r="C76" s="63" t="s">
        <v>205</v>
      </c>
      <c r="D76" s="140"/>
      <c r="E76" s="389"/>
      <c r="F76" s="390">
        <v>5</v>
      </c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91"/>
      <c r="S76" s="214"/>
      <c r="T76" s="214"/>
      <c r="U76" s="214"/>
      <c r="V76" s="214"/>
      <c r="W76" s="214"/>
    </row>
    <row r="77" spans="1:23" ht="15">
      <c r="A77" s="140"/>
      <c r="B77" s="140"/>
      <c r="C77" s="63"/>
      <c r="D77" s="140"/>
      <c r="E77" s="389"/>
      <c r="F77" s="390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391"/>
      <c r="S77" s="214"/>
      <c r="T77" s="214"/>
      <c r="U77" s="214"/>
      <c r="V77" s="214"/>
      <c r="W77" s="214"/>
    </row>
    <row r="78" spans="1:23" ht="15">
      <c r="A78" s="140"/>
      <c r="B78" s="140"/>
      <c r="C78" s="63"/>
      <c r="D78" s="140"/>
      <c r="E78" s="389"/>
      <c r="F78" s="390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391"/>
      <c r="S78" s="214"/>
      <c r="T78" s="214"/>
      <c r="U78" s="214"/>
      <c r="V78" s="214"/>
      <c r="W78" s="214"/>
    </row>
    <row r="79" spans="1:23" ht="15">
      <c r="A79" s="140"/>
      <c r="B79" s="140"/>
      <c r="C79" s="388" t="s">
        <v>186</v>
      </c>
      <c r="D79" s="140"/>
      <c r="E79" s="389"/>
      <c r="F79" s="390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391"/>
      <c r="S79" s="214"/>
      <c r="T79" s="214"/>
      <c r="U79" s="214"/>
      <c r="V79" s="214"/>
      <c r="W79" s="214"/>
    </row>
    <row r="80" spans="1:23" ht="15">
      <c r="A80" s="140"/>
      <c r="B80" s="140"/>
      <c r="C80" s="63" t="s">
        <v>197</v>
      </c>
      <c r="D80" s="140"/>
      <c r="E80" s="389">
        <v>15</v>
      </c>
      <c r="F80" s="390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391">
        <f>3*E80*8</f>
        <v>360</v>
      </c>
      <c r="S80" s="214"/>
      <c r="T80" s="214"/>
      <c r="U80" s="214"/>
      <c r="V80" s="214"/>
      <c r="W80" s="214"/>
    </row>
    <row r="81" spans="1:23" ht="15">
      <c r="A81" s="140"/>
      <c r="B81" s="140"/>
      <c r="C81" s="392" t="s">
        <v>198</v>
      </c>
      <c r="D81" s="140"/>
      <c r="E81" s="389">
        <v>7</v>
      </c>
      <c r="F81" s="390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391">
        <f>2*E81*8</f>
        <v>112</v>
      </c>
      <c r="S81" s="214"/>
      <c r="T81" s="214"/>
      <c r="U81" s="214"/>
      <c r="V81" s="214"/>
      <c r="W81" s="214"/>
    </row>
    <row r="82" spans="1:23" ht="15">
      <c r="A82" s="140"/>
      <c r="B82" s="140"/>
      <c r="C82" s="63" t="s">
        <v>200</v>
      </c>
      <c r="D82" s="140"/>
      <c r="E82" s="389">
        <v>2</v>
      </c>
      <c r="F82" s="390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391">
        <f>2*E82*8</f>
        <v>32</v>
      </c>
      <c r="S82" s="214"/>
      <c r="T82" s="214"/>
      <c r="U82" s="214"/>
      <c r="V82" s="214"/>
      <c r="W82" s="214"/>
    </row>
    <row r="83" spans="1:23" ht="15">
      <c r="A83" s="140"/>
      <c r="B83" s="140"/>
      <c r="C83" s="392" t="s">
        <v>201</v>
      </c>
      <c r="D83" s="140"/>
      <c r="E83" s="389">
        <v>1</v>
      </c>
      <c r="F83" s="390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391">
        <f>2*E83*8</f>
        <v>16</v>
      </c>
      <c r="S83" s="214"/>
      <c r="T83" s="214"/>
      <c r="U83" s="214"/>
      <c r="V83" s="214"/>
      <c r="W83" s="214"/>
    </row>
    <row r="84" spans="1:23" ht="15">
      <c r="A84" s="140"/>
      <c r="B84" s="140"/>
      <c r="C84" s="63" t="s">
        <v>203</v>
      </c>
      <c r="D84" s="140"/>
      <c r="E84" s="389">
        <v>2</v>
      </c>
      <c r="F84" s="390">
        <v>2</v>
      </c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391">
        <f>2*E84*8</f>
        <v>32</v>
      </c>
      <c r="S84" s="214"/>
      <c r="T84" s="214"/>
      <c r="U84" s="214"/>
      <c r="V84" s="214"/>
      <c r="W84" s="214"/>
    </row>
    <row r="85" spans="1:23" ht="15">
      <c r="A85" s="140"/>
      <c r="B85" s="140"/>
      <c r="C85" s="63" t="s">
        <v>209</v>
      </c>
      <c r="D85" s="140"/>
      <c r="E85" s="389"/>
      <c r="F85" s="390">
        <v>60</v>
      </c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391"/>
      <c r="S85" s="214"/>
      <c r="T85" s="214"/>
      <c r="U85" s="214"/>
      <c r="V85" s="214"/>
      <c r="W85" s="214"/>
    </row>
    <row r="86" spans="1:23" ht="15">
      <c r="A86" s="140"/>
      <c r="B86" s="140"/>
      <c r="C86" s="392" t="s">
        <v>136</v>
      </c>
      <c r="D86" s="140"/>
      <c r="E86" s="389"/>
      <c r="F86" s="390">
        <v>15</v>
      </c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391"/>
      <c r="S86" s="214"/>
      <c r="T86" s="214"/>
      <c r="U86" s="214"/>
      <c r="V86" s="214"/>
      <c r="W86" s="214"/>
    </row>
    <row r="87" spans="1:23" ht="15">
      <c r="A87" s="140"/>
      <c r="B87" s="140"/>
      <c r="C87" s="63" t="s">
        <v>204</v>
      </c>
      <c r="D87" s="140"/>
      <c r="E87" s="389"/>
      <c r="F87" s="390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391"/>
      <c r="S87" s="214"/>
      <c r="T87" s="214"/>
      <c r="U87" s="214"/>
      <c r="V87" s="214"/>
      <c r="W87" s="214"/>
    </row>
    <row r="88" spans="1:23" ht="15">
      <c r="A88" s="140"/>
      <c r="B88" s="140"/>
      <c r="C88" s="63" t="s">
        <v>205</v>
      </c>
      <c r="D88" s="140"/>
      <c r="E88" s="389"/>
      <c r="F88" s="390">
        <v>3</v>
      </c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391"/>
      <c r="S88" s="214"/>
      <c r="T88" s="214"/>
      <c r="U88" s="214"/>
      <c r="V88" s="214"/>
      <c r="W88" s="214"/>
    </row>
    <row r="89" spans="1:23" ht="15">
      <c r="A89" s="140"/>
      <c r="B89" s="140"/>
      <c r="C89" s="392"/>
      <c r="D89" s="140"/>
      <c r="E89" s="389"/>
      <c r="F89" s="390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391"/>
      <c r="S89" s="214"/>
      <c r="T89" s="214"/>
      <c r="U89" s="214"/>
      <c r="V89" s="214"/>
      <c r="W89" s="214"/>
    </row>
    <row r="90" spans="1:23" ht="15">
      <c r="A90" s="140"/>
      <c r="B90" s="140"/>
      <c r="C90" s="388" t="s">
        <v>187</v>
      </c>
      <c r="D90" s="140"/>
      <c r="E90" s="389"/>
      <c r="F90" s="390">
        <v>50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391"/>
      <c r="S90" s="214"/>
      <c r="T90" s="214"/>
      <c r="U90" s="214"/>
      <c r="V90" s="214"/>
      <c r="W90" s="214"/>
    </row>
    <row r="91" spans="1:23" ht="15">
      <c r="A91" s="140"/>
      <c r="B91" s="140"/>
      <c r="C91" s="63" t="s">
        <v>210</v>
      </c>
      <c r="D91" s="140"/>
      <c r="E91" s="389">
        <v>15</v>
      </c>
      <c r="F91" s="390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391">
        <f>2*E91*8</f>
        <v>240</v>
      </c>
      <c r="S91" s="214"/>
      <c r="T91" s="214"/>
      <c r="U91" s="214"/>
      <c r="V91" s="214"/>
      <c r="W91" s="214"/>
    </row>
    <row r="92" spans="1:23" ht="15">
      <c r="A92" s="133"/>
      <c r="B92" s="140"/>
      <c r="C92" s="392" t="s">
        <v>201</v>
      </c>
      <c r="D92" s="140"/>
      <c r="E92" s="389">
        <v>3</v>
      </c>
      <c r="F92" s="390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391">
        <f>2*E92*8</f>
        <v>48</v>
      </c>
      <c r="S92" s="214"/>
      <c r="T92" s="214"/>
      <c r="U92" s="214"/>
      <c r="V92" s="214"/>
      <c r="W92" s="214"/>
    </row>
    <row r="93" spans="1:23" ht="15">
      <c r="A93" s="133"/>
      <c r="B93" s="140"/>
      <c r="C93" s="63" t="s">
        <v>203</v>
      </c>
      <c r="D93" s="140"/>
      <c r="E93" s="389">
        <v>3</v>
      </c>
      <c r="F93" s="390">
        <v>3</v>
      </c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391">
        <f>2*E93*8</f>
        <v>48</v>
      </c>
      <c r="S93" s="214"/>
      <c r="T93" s="214"/>
      <c r="U93" s="214"/>
      <c r="V93" s="214"/>
      <c r="W93" s="214"/>
    </row>
    <row r="94" spans="1:23" ht="15">
      <c r="A94" s="133"/>
      <c r="B94" s="140"/>
      <c r="C94" s="63" t="s">
        <v>204</v>
      </c>
      <c r="D94" s="140"/>
      <c r="E94" s="389">
        <v>3</v>
      </c>
      <c r="F94" s="390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391">
        <f>2*E94*8</f>
        <v>48</v>
      </c>
      <c r="S94" s="214"/>
      <c r="T94" s="214"/>
      <c r="U94" s="214"/>
      <c r="V94" s="214"/>
      <c r="W94" s="214"/>
    </row>
    <row r="95" spans="1:23" ht="15">
      <c r="A95" s="133"/>
      <c r="B95" s="140"/>
      <c r="C95" s="63" t="s">
        <v>211</v>
      </c>
      <c r="D95" s="140"/>
      <c r="E95" s="389"/>
      <c r="F95" s="390">
        <v>5</v>
      </c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391"/>
      <c r="S95" s="214"/>
      <c r="T95" s="214"/>
      <c r="U95" s="214"/>
      <c r="V95" s="214"/>
      <c r="W95" s="214"/>
    </row>
    <row r="96" spans="1:23" ht="15">
      <c r="A96" s="133"/>
      <c r="B96" s="140"/>
      <c r="C96" s="63" t="s">
        <v>205</v>
      </c>
      <c r="D96" s="140"/>
      <c r="E96" s="389"/>
      <c r="F96" s="390">
        <v>2</v>
      </c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391"/>
      <c r="S96" s="214"/>
      <c r="T96" s="214"/>
      <c r="U96" s="214"/>
      <c r="V96" s="214"/>
      <c r="W96" s="214"/>
    </row>
    <row r="97" spans="1:23" ht="15">
      <c r="A97" s="133"/>
      <c r="B97" s="140"/>
      <c r="C97" s="140"/>
      <c r="D97" s="140"/>
      <c r="E97" s="135"/>
      <c r="F97" s="390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391"/>
      <c r="S97" s="214"/>
      <c r="T97" s="214"/>
      <c r="U97" s="214"/>
      <c r="V97" s="214"/>
      <c r="W97" s="214"/>
    </row>
    <row r="98" spans="1:23" ht="15">
      <c r="A98" s="133"/>
      <c r="B98" s="140"/>
      <c r="C98" s="388" t="s">
        <v>188</v>
      </c>
      <c r="D98" s="140"/>
      <c r="E98" s="135"/>
      <c r="F98" s="212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</row>
    <row r="99" spans="1:23" ht="15">
      <c r="A99" s="133"/>
      <c r="B99" s="140"/>
      <c r="C99" s="63" t="s">
        <v>212</v>
      </c>
      <c r="D99" s="140"/>
      <c r="E99" s="135">
        <v>5</v>
      </c>
      <c r="F99" s="212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391">
        <f>2*E99*8</f>
        <v>80</v>
      </c>
      <c r="S99" s="214"/>
      <c r="T99" s="214"/>
      <c r="U99" s="214"/>
      <c r="V99" s="214"/>
      <c r="W99" s="214"/>
    </row>
    <row r="100" spans="1:23" ht="15">
      <c r="A100" s="133"/>
      <c r="B100" s="140"/>
      <c r="C100" s="392" t="s">
        <v>213</v>
      </c>
      <c r="D100" s="140"/>
      <c r="E100" s="135">
        <v>15</v>
      </c>
      <c r="F100" s="212">
        <v>15</v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391">
        <f>2*E100*8</f>
        <v>240</v>
      </c>
      <c r="S100" s="214"/>
      <c r="T100" s="214"/>
      <c r="U100" s="214"/>
      <c r="V100" s="214"/>
      <c r="W100" s="214"/>
    </row>
    <row r="101" spans="1:23" ht="15">
      <c r="A101" s="133"/>
      <c r="B101" s="140"/>
      <c r="C101" s="63" t="s">
        <v>204</v>
      </c>
      <c r="D101" s="140"/>
      <c r="E101" s="135">
        <v>3</v>
      </c>
      <c r="F101" s="212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391">
        <f>2*E101*8</f>
        <v>48</v>
      </c>
      <c r="S101" s="214"/>
      <c r="T101" s="214"/>
      <c r="U101" s="214"/>
      <c r="V101" s="214"/>
      <c r="W101" s="214"/>
    </row>
    <row r="102" spans="1:23" ht="15">
      <c r="A102" s="133"/>
      <c r="B102" s="140"/>
      <c r="C102" s="63"/>
      <c r="D102" s="140"/>
      <c r="E102" s="135"/>
      <c r="F102" s="212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</row>
    <row r="103" spans="1:23" ht="15">
      <c r="A103" s="133"/>
      <c r="B103" s="63"/>
      <c r="C103" s="388" t="s">
        <v>189</v>
      </c>
      <c r="D103" s="392"/>
      <c r="E103" s="389"/>
      <c r="F103" s="212">
        <v>8</v>
      </c>
      <c r="G103" s="214"/>
      <c r="H103" s="391"/>
      <c r="I103" s="391"/>
      <c r="J103" s="391"/>
      <c r="K103" s="391"/>
      <c r="L103" s="391"/>
      <c r="M103" s="391"/>
      <c r="N103" s="391"/>
      <c r="O103" s="391"/>
      <c r="P103" s="391"/>
      <c r="Q103" s="214"/>
      <c r="R103" s="391"/>
      <c r="S103" s="214"/>
      <c r="T103" s="214"/>
      <c r="U103" s="214"/>
      <c r="V103" s="214"/>
      <c r="W103" s="214"/>
    </row>
    <row r="104" spans="1:23" ht="15">
      <c r="A104" s="140"/>
      <c r="B104" s="63"/>
      <c r="C104" s="392" t="s">
        <v>214</v>
      </c>
      <c r="D104" s="392"/>
      <c r="E104" s="389">
        <v>6</v>
      </c>
      <c r="F104" s="212"/>
      <c r="G104" s="214"/>
      <c r="H104" s="391"/>
      <c r="I104" s="391"/>
      <c r="J104" s="391"/>
      <c r="K104" s="391"/>
      <c r="L104" s="391"/>
      <c r="M104" s="391"/>
      <c r="N104" s="391"/>
      <c r="O104" s="391"/>
      <c r="P104" s="391"/>
      <c r="Q104" s="214"/>
      <c r="R104" s="391">
        <f>2*E104*8</f>
        <v>96</v>
      </c>
      <c r="S104" s="214"/>
      <c r="T104" s="214"/>
      <c r="U104" s="214"/>
      <c r="V104" s="214"/>
      <c r="W104" s="214"/>
    </row>
    <row r="105" spans="1:23" ht="15">
      <c r="A105" s="140"/>
      <c r="B105" s="388"/>
      <c r="C105" s="63" t="s">
        <v>215</v>
      </c>
      <c r="D105" s="392"/>
      <c r="E105" s="389">
        <v>1</v>
      </c>
      <c r="F105" s="212"/>
      <c r="G105" s="214"/>
      <c r="H105" s="391"/>
      <c r="I105" s="391"/>
      <c r="J105" s="391"/>
      <c r="K105" s="391"/>
      <c r="L105" s="391"/>
      <c r="M105" s="391"/>
      <c r="N105" s="391"/>
      <c r="O105" s="391"/>
      <c r="P105" s="391"/>
      <c r="Q105" s="214"/>
      <c r="R105" s="391">
        <f>2*E105*8</f>
        <v>16</v>
      </c>
      <c r="S105" s="214"/>
      <c r="T105" s="214"/>
      <c r="U105" s="214"/>
      <c r="V105" s="214"/>
      <c r="W105" s="214"/>
    </row>
    <row r="106" spans="1:23" ht="15">
      <c r="A106" s="140"/>
      <c r="B106" s="63"/>
      <c r="C106" s="392" t="s">
        <v>216</v>
      </c>
      <c r="D106" s="392"/>
      <c r="E106" s="389">
        <v>5</v>
      </c>
      <c r="F106" s="212"/>
      <c r="G106" s="214"/>
      <c r="H106" s="391"/>
      <c r="I106" s="391"/>
      <c r="J106" s="391"/>
      <c r="K106" s="391"/>
      <c r="L106" s="391"/>
      <c r="M106" s="391"/>
      <c r="N106" s="391"/>
      <c r="O106" s="391"/>
      <c r="P106" s="391"/>
      <c r="Q106" s="214"/>
      <c r="R106" s="391">
        <f>2*E106*8</f>
        <v>80</v>
      </c>
      <c r="S106" s="214"/>
      <c r="T106" s="214"/>
      <c r="U106" s="214"/>
      <c r="V106" s="214"/>
      <c r="W106" s="214"/>
    </row>
    <row r="107" spans="1:23" ht="15">
      <c r="A107" s="140"/>
      <c r="B107" s="140"/>
      <c r="C107" s="140"/>
      <c r="D107" s="140"/>
      <c r="E107" s="135"/>
      <c r="F107" s="212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</row>
    <row r="108" spans="1:23" ht="15">
      <c r="A108" s="140"/>
      <c r="B108" s="140"/>
      <c r="C108" s="140"/>
      <c r="D108" s="140"/>
      <c r="E108" s="135"/>
      <c r="F108" s="212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</row>
    <row r="109" spans="1:23" ht="15">
      <c r="A109" s="140"/>
      <c r="B109" s="140"/>
      <c r="C109" s="140"/>
      <c r="D109" s="140"/>
      <c r="E109" s="135"/>
      <c r="F109" s="212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</row>
    <row r="110" spans="1:23" ht="15">
      <c r="A110" s="140"/>
      <c r="B110" s="140"/>
      <c r="C110" s="140"/>
      <c r="D110" s="140"/>
      <c r="E110" s="135"/>
      <c r="F110" s="212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</row>
    <row r="111" spans="1:23" ht="15">
      <c r="A111" s="140"/>
      <c r="B111" s="140"/>
      <c r="C111" s="140"/>
      <c r="D111" s="140"/>
      <c r="E111" s="135"/>
      <c r="F111" s="212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</row>
    <row r="112" spans="1:23" ht="15">
      <c r="A112" s="140"/>
      <c r="B112" s="140"/>
      <c r="C112" s="140"/>
      <c r="D112" s="140"/>
      <c r="E112" s="135"/>
      <c r="F112" s="212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</row>
    <row r="113" spans="1:23" ht="15">
      <c r="A113" s="140"/>
      <c r="B113" s="140"/>
      <c r="C113" s="140"/>
      <c r="D113" s="140"/>
      <c r="E113" s="135"/>
      <c r="F113" s="212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</row>
    <row r="114" spans="1:23" ht="15">
      <c r="A114" s="140"/>
      <c r="B114" s="140"/>
      <c r="C114" s="140"/>
      <c r="D114" s="140"/>
      <c r="E114" s="135"/>
      <c r="F114" s="212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</row>
    <row r="115" spans="1:23" ht="15">
      <c r="A115" s="140"/>
      <c r="B115" s="140"/>
      <c r="C115" s="140"/>
      <c r="D115" s="140"/>
      <c r="E115" s="135"/>
      <c r="F115" s="212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</row>
    <row r="116" spans="1:23" ht="15">
      <c r="A116" s="140"/>
      <c r="B116" s="140"/>
      <c r="C116" s="140"/>
      <c r="D116" s="140"/>
      <c r="E116" s="135"/>
      <c r="F116" s="212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</row>
    <row r="117" spans="1:23" ht="15">
      <c r="A117" s="140"/>
      <c r="B117" s="140"/>
      <c r="C117" s="140"/>
      <c r="D117" s="140"/>
      <c r="E117" s="135"/>
      <c r="F117" s="212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</row>
    <row r="118" spans="1:23" ht="15">
      <c r="A118" s="140"/>
      <c r="B118" s="140"/>
      <c r="C118" s="140"/>
      <c r="D118" s="140"/>
      <c r="E118" s="135"/>
      <c r="F118" s="212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</row>
    <row r="119" spans="1:23" ht="15">
      <c r="A119" s="140"/>
      <c r="B119" s="140"/>
      <c r="C119" s="140"/>
      <c r="D119" s="140"/>
      <c r="E119" s="135"/>
      <c r="F119" s="212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</row>
    <row r="120" spans="1:23" ht="15">
      <c r="A120" s="140"/>
      <c r="B120" s="140"/>
      <c r="C120" s="140"/>
      <c r="D120" s="140"/>
      <c r="E120" s="135"/>
      <c r="F120" s="212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</row>
    <row r="121" spans="1:23" ht="15">
      <c r="A121" s="140"/>
      <c r="B121" s="140"/>
      <c r="C121" s="140"/>
      <c r="D121" s="140"/>
      <c r="E121" s="135"/>
      <c r="F121" s="212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</row>
    <row r="122" spans="1:23" ht="15">
      <c r="A122" s="140"/>
      <c r="B122" s="140"/>
      <c r="C122" s="140"/>
      <c r="D122" s="140"/>
      <c r="E122" s="135"/>
      <c r="F122" s="212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</row>
    <row r="123" spans="1:23" ht="15">
      <c r="A123" s="140"/>
      <c r="B123" s="140"/>
      <c r="C123" s="140"/>
      <c r="D123" s="140"/>
      <c r="E123" s="135"/>
      <c r="F123" s="212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</row>
    <row r="124" spans="1:23" ht="15">
      <c r="A124" s="140"/>
      <c r="B124" s="140"/>
      <c r="C124" s="140"/>
      <c r="D124" s="140"/>
      <c r="E124" s="135"/>
      <c r="F124" s="212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</row>
    <row r="125" spans="1:23" ht="15">
      <c r="A125" s="140"/>
      <c r="B125" s="140"/>
      <c r="C125" s="140"/>
      <c r="D125" s="140"/>
      <c r="E125" s="135"/>
      <c r="F125" s="212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</row>
    <row r="126" spans="1:23" ht="15">
      <c r="A126" s="140"/>
      <c r="B126" s="140"/>
      <c r="C126" s="140"/>
      <c r="D126" s="140"/>
      <c r="E126" s="135"/>
      <c r="F126" s="212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</row>
    <row r="127" spans="1:23" ht="15">
      <c r="A127" s="140"/>
      <c r="B127" s="140"/>
      <c r="C127" s="140"/>
      <c r="D127" s="140"/>
      <c r="E127" s="135"/>
      <c r="F127" s="212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</row>
    <row r="128" spans="1:23" ht="15">
      <c r="A128" s="140"/>
      <c r="B128" s="140"/>
      <c r="C128" s="140"/>
      <c r="D128" s="140"/>
      <c r="E128" s="135"/>
      <c r="F128" s="212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</row>
    <row r="129" spans="1:23" ht="15">
      <c r="A129" s="140"/>
      <c r="B129" s="140"/>
      <c r="C129" s="140"/>
      <c r="D129" s="140"/>
      <c r="E129" s="135"/>
      <c r="F129" s="212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</row>
    <row r="130" spans="1:23" ht="15">
      <c r="A130" s="140"/>
      <c r="B130" s="140"/>
      <c r="C130" s="140"/>
      <c r="D130" s="140"/>
      <c r="E130" s="135"/>
      <c r="F130" s="212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</row>
    <row r="131" spans="1:23" ht="15">
      <c r="A131" s="133"/>
      <c r="B131" s="140"/>
      <c r="C131" s="140"/>
      <c r="D131" s="140"/>
      <c r="E131" s="135"/>
      <c r="F131" s="212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</row>
    <row r="132" spans="1:23" ht="15">
      <c r="A132" s="133"/>
      <c r="B132" s="140"/>
      <c r="C132" s="140"/>
      <c r="D132" s="140"/>
      <c r="E132" s="135"/>
      <c r="F132" s="212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</row>
    <row r="133" spans="1:23" ht="15">
      <c r="A133" s="133"/>
      <c r="B133" s="140"/>
      <c r="C133" s="140"/>
      <c r="D133" s="140"/>
      <c r="E133" s="135"/>
      <c r="F133" s="212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</row>
    <row r="134" spans="1:23" ht="15">
      <c r="A134" s="133"/>
      <c r="B134" s="140"/>
      <c r="C134" s="140"/>
      <c r="D134" s="140"/>
      <c r="E134" s="135"/>
      <c r="F134" s="212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</row>
    <row r="135" spans="1:23" ht="15">
      <c r="A135" s="133"/>
      <c r="B135" s="140"/>
      <c r="C135" s="140"/>
      <c r="D135" s="140"/>
      <c r="E135" s="135"/>
      <c r="F135" s="212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</row>
    <row r="136" spans="1:23" ht="15">
      <c r="A136" s="133"/>
      <c r="B136" s="140"/>
      <c r="C136" s="140"/>
      <c r="D136" s="140"/>
      <c r="E136" s="135"/>
      <c r="F136" s="212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</row>
    <row r="137" spans="1:23" ht="15">
      <c r="A137" s="133"/>
      <c r="B137" s="140"/>
      <c r="C137" s="140"/>
      <c r="D137" s="140"/>
      <c r="E137" s="135"/>
      <c r="F137" s="212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</row>
    <row r="138" spans="1:23" ht="15">
      <c r="A138" s="133"/>
      <c r="B138" s="140"/>
      <c r="C138" s="140"/>
      <c r="D138" s="140"/>
      <c r="E138" s="135"/>
      <c r="F138" s="212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</row>
    <row r="139" spans="1:23" ht="15">
      <c r="A139" s="133"/>
      <c r="B139" s="140"/>
      <c r="C139" s="140"/>
      <c r="D139" s="140"/>
      <c r="E139" s="135"/>
      <c r="F139" s="212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</row>
    <row r="140" spans="1:23" ht="15">
      <c r="A140" s="133"/>
      <c r="B140" s="140"/>
      <c r="C140" s="140"/>
      <c r="D140" s="140"/>
      <c r="E140" s="135"/>
      <c r="F140" s="212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</row>
    <row r="141" spans="1:23" ht="15">
      <c r="A141" s="133"/>
      <c r="B141" s="140"/>
      <c r="C141" s="140"/>
      <c r="D141" s="140"/>
      <c r="E141" s="135"/>
      <c r="F141" s="212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</row>
    <row r="142" spans="1:23" ht="15">
      <c r="A142" s="133"/>
      <c r="B142" s="140"/>
      <c r="C142" s="140"/>
      <c r="D142" s="140"/>
      <c r="E142" s="135"/>
      <c r="F142" s="212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</row>
    <row r="143" spans="1:23" ht="15">
      <c r="A143" s="133"/>
      <c r="B143" s="140"/>
      <c r="C143" s="140"/>
      <c r="D143" s="140"/>
      <c r="E143" s="135"/>
      <c r="F143" s="212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</row>
    <row r="144" spans="1:23" ht="15">
      <c r="A144" s="133"/>
      <c r="B144" s="140"/>
      <c r="C144" s="140"/>
      <c r="D144" s="140"/>
      <c r="E144" s="135"/>
      <c r="F144" s="212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</row>
    <row r="145" spans="1:23" ht="15">
      <c r="A145" s="133"/>
      <c r="B145" s="140"/>
      <c r="C145" s="140"/>
      <c r="D145" s="140"/>
      <c r="E145" s="135"/>
      <c r="F145" s="212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</row>
    <row r="146" spans="1:23" ht="15">
      <c r="A146" s="133"/>
      <c r="B146" s="140"/>
      <c r="C146" s="140"/>
      <c r="D146" s="140"/>
      <c r="E146" s="135"/>
      <c r="F146" s="212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</row>
    <row r="147" spans="1:23" ht="15">
      <c r="A147" s="133"/>
      <c r="B147" s="140"/>
      <c r="C147" s="140"/>
      <c r="D147" s="140"/>
      <c r="E147" s="135"/>
      <c r="F147" s="212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</row>
    <row r="148" spans="1:23" ht="14.25">
      <c r="A148" s="142"/>
      <c r="B148" s="142"/>
      <c r="C148" s="142"/>
      <c r="D148" s="142"/>
      <c r="E148" s="143"/>
      <c r="F148" s="212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</row>
    <row r="149" spans="1:23" ht="14.25">
      <c r="A149" s="127"/>
      <c r="B149" s="127"/>
      <c r="C149" s="127"/>
      <c r="D149" s="127"/>
      <c r="E149" s="145"/>
      <c r="F149" s="216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</row>
    <row r="150" spans="1:23" ht="14.25">
      <c r="A150" s="421"/>
      <c r="B150" s="422" t="s">
        <v>89</v>
      </c>
      <c r="C150" s="422"/>
      <c r="D150" s="422"/>
      <c r="E150" s="148"/>
      <c r="F150" s="221">
        <f aca="true" t="shared" si="0" ref="F150:W150">SUM(F5:F149)</f>
        <v>443</v>
      </c>
      <c r="G150" s="222">
        <f t="shared" si="0"/>
        <v>0</v>
      </c>
      <c r="H150" s="222">
        <f t="shared" si="0"/>
        <v>0</v>
      </c>
      <c r="I150" s="222">
        <f t="shared" si="0"/>
        <v>0</v>
      </c>
      <c r="J150" s="222">
        <f t="shared" si="0"/>
        <v>0</v>
      </c>
      <c r="K150" s="222">
        <f t="shared" si="0"/>
        <v>0</v>
      </c>
      <c r="L150" s="222">
        <f t="shared" si="0"/>
        <v>0</v>
      </c>
      <c r="M150" s="222">
        <f t="shared" si="0"/>
        <v>0</v>
      </c>
      <c r="N150" s="222">
        <f t="shared" si="0"/>
        <v>0</v>
      </c>
      <c r="O150" s="222">
        <f t="shared" si="0"/>
        <v>0</v>
      </c>
      <c r="P150" s="222">
        <f t="shared" si="0"/>
        <v>0</v>
      </c>
      <c r="Q150" s="222">
        <f t="shared" si="0"/>
        <v>0</v>
      </c>
      <c r="R150" s="222">
        <f t="shared" si="0"/>
        <v>12408</v>
      </c>
      <c r="S150" s="222">
        <f t="shared" si="0"/>
        <v>0</v>
      </c>
      <c r="T150" s="222">
        <f t="shared" si="0"/>
        <v>0</v>
      </c>
      <c r="U150" s="222">
        <f t="shared" si="0"/>
        <v>0</v>
      </c>
      <c r="V150" s="222">
        <f t="shared" si="0"/>
        <v>0</v>
      </c>
      <c r="W150" s="222">
        <f t="shared" si="0"/>
        <v>0</v>
      </c>
    </row>
    <row r="151" spans="1:23" ht="15" thickBot="1">
      <c r="A151" s="150"/>
      <c r="B151" s="150"/>
      <c r="C151" s="150"/>
      <c r="D151" s="150"/>
      <c r="E151" s="151"/>
      <c r="F151" s="223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</row>
    <row r="152" spans="1:23" ht="16.5" thickBot="1">
      <c r="A152" s="423" t="s">
        <v>39</v>
      </c>
      <c r="B152" s="154"/>
      <c r="C152" s="424"/>
      <c r="D152" s="424"/>
      <c r="E152" s="156">
        <f>SUM(F152:W152)</f>
        <v>2022.1516000000001</v>
      </c>
      <c r="F152" s="226">
        <f>+F150*F4</f>
        <v>543.1179999999999</v>
      </c>
      <c r="G152" s="226">
        <f aca="true" t="shared" si="1" ref="G152:W152">(+G150*G4)/1000</f>
        <v>0</v>
      </c>
      <c r="H152" s="226">
        <f t="shared" si="1"/>
        <v>0</v>
      </c>
      <c r="I152" s="226">
        <f t="shared" si="1"/>
        <v>0</v>
      </c>
      <c r="J152" s="226">
        <f t="shared" si="1"/>
        <v>0</v>
      </c>
      <c r="K152" s="226">
        <f t="shared" si="1"/>
        <v>0</v>
      </c>
      <c r="L152" s="226">
        <f t="shared" si="1"/>
        <v>0</v>
      </c>
      <c r="M152" s="226">
        <f t="shared" si="1"/>
        <v>0</v>
      </c>
      <c r="N152" s="226">
        <f t="shared" si="1"/>
        <v>0</v>
      </c>
      <c r="O152" s="226">
        <f t="shared" si="1"/>
        <v>0</v>
      </c>
      <c r="P152" s="226">
        <f t="shared" si="1"/>
        <v>0</v>
      </c>
      <c r="Q152" s="226">
        <f t="shared" si="1"/>
        <v>0</v>
      </c>
      <c r="R152" s="226">
        <f t="shared" si="1"/>
        <v>1479.0336000000002</v>
      </c>
      <c r="S152" s="226">
        <f t="shared" si="1"/>
        <v>0</v>
      </c>
      <c r="T152" s="226">
        <f t="shared" si="1"/>
        <v>0</v>
      </c>
      <c r="U152" s="226">
        <f t="shared" si="1"/>
        <v>0</v>
      </c>
      <c r="V152" s="226">
        <f t="shared" si="1"/>
        <v>0</v>
      </c>
      <c r="W152" s="226">
        <f t="shared" si="1"/>
        <v>0</v>
      </c>
    </row>
    <row r="153" spans="1:23" ht="16.5" thickBot="1">
      <c r="A153" s="158" t="s">
        <v>90</v>
      </c>
      <c r="B153" s="152"/>
      <c r="C153" s="152"/>
      <c r="D153" s="152"/>
      <c r="E153" s="151"/>
      <c r="F153" s="196"/>
      <c r="G153" s="152"/>
      <c r="H153" s="152"/>
      <c r="I153" s="152"/>
      <c r="J153" s="152"/>
      <c r="K153" s="152"/>
      <c r="L153" s="228" t="s">
        <v>108</v>
      </c>
      <c r="M153" s="229"/>
      <c r="N153" s="229"/>
      <c r="O153" s="229"/>
      <c r="P153" s="229"/>
      <c r="Q153" s="230"/>
      <c r="R153" s="230"/>
      <c r="S153" s="230"/>
      <c r="T153" s="230"/>
      <c r="U153" s="230"/>
      <c r="V153" s="230"/>
      <c r="W153" s="230"/>
    </row>
    <row r="154" spans="1:23" ht="15">
      <c r="A154" s="160"/>
      <c r="B154" s="161" t="s">
        <v>55</v>
      </c>
      <c r="C154" s="162"/>
      <c r="D154" s="162"/>
      <c r="E154" s="163"/>
      <c r="F154" s="160"/>
      <c r="G154" s="160"/>
      <c r="H154" s="160"/>
      <c r="I154" s="160"/>
      <c r="J154" s="160"/>
      <c r="K154" s="160"/>
      <c r="L154" s="234" t="s">
        <v>109</v>
      </c>
      <c r="M154" s="235"/>
      <c r="N154" s="235"/>
      <c r="O154" s="235"/>
      <c r="P154" s="235"/>
      <c r="Q154" s="236"/>
      <c r="R154" s="236"/>
      <c r="S154" s="236"/>
      <c r="T154" s="236"/>
      <c r="U154" s="236"/>
      <c r="V154" s="236"/>
      <c r="W154" s="236"/>
    </row>
    <row r="155" spans="1:23" ht="15">
      <c r="A155" s="165"/>
      <c r="B155" s="166"/>
      <c r="C155" s="167" t="s">
        <v>50</v>
      </c>
      <c r="D155" s="167"/>
      <c r="E155" s="167"/>
      <c r="F155" s="165"/>
      <c r="G155" s="165"/>
      <c r="H155" s="165"/>
      <c r="I155" s="165"/>
      <c r="J155" s="165"/>
      <c r="K155" s="165"/>
      <c r="L155" s="234" t="s">
        <v>110</v>
      </c>
      <c r="M155" s="235"/>
      <c r="N155" s="235"/>
      <c r="O155" s="235"/>
      <c r="P155" s="235"/>
      <c r="Q155" s="236"/>
      <c r="R155" s="236"/>
      <c r="S155" s="236"/>
      <c r="T155" s="236"/>
      <c r="U155" s="236"/>
      <c r="V155" s="236"/>
      <c r="W155" s="236"/>
    </row>
    <row r="156" spans="1:23" ht="15">
      <c r="A156" s="165"/>
      <c r="B156" s="169"/>
      <c r="C156" s="167" t="s">
        <v>51</v>
      </c>
      <c r="D156" s="167"/>
      <c r="E156" s="170"/>
      <c r="F156" s="165"/>
      <c r="G156" s="165"/>
      <c r="H156" s="165"/>
      <c r="I156" s="165"/>
      <c r="J156" s="165"/>
      <c r="K156" s="165"/>
      <c r="L156" s="234" t="s">
        <v>111</v>
      </c>
      <c r="M156" s="235"/>
      <c r="N156" s="235"/>
      <c r="O156" s="235"/>
      <c r="P156" s="240"/>
      <c r="Q156" s="241"/>
      <c r="R156" s="241"/>
      <c r="S156" s="241"/>
      <c r="T156" s="241"/>
      <c r="U156" s="241"/>
      <c r="V156" s="241"/>
      <c r="W156" s="241"/>
    </row>
    <row r="157" spans="1:23" ht="15">
      <c r="A157" s="165"/>
      <c r="B157" s="166"/>
      <c r="C157" s="167" t="s">
        <v>52</v>
      </c>
      <c r="D157" s="167"/>
      <c r="E157" s="167"/>
      <c r="F157" s="165"/>
      <c r="G157" s="165"/>
      <c r="H157" s="165"/>
      <c r="I157" s="165"/>
      <c r="J157" s="165"/>
      <c r="K157" s="165"/>
      <c r="L157" s="234" t="s">
        <v>112</v>
      </c>
      <c r="M157" s="235"/>
      <c r="N157" s="235"/>
      <c r="O157" s="235"/>
      <c r="P157" s="240"/>
      <c r="Q157" s="242"/>
      <c r="R157" s="242"/>
      <c r="S157" s="242"/>
      <c r="T157" s="242"/>
      <c r="U157" s="242"/>
      <c r="V157" s="242"/>
      <c r="W157" s="242"/>
    </row>
    <row r="158" spans="1:23" ht="15">
      <c r="A158" s="165"/>
      <c r="B158" s="166"/>
      <c r="C158" s="167" t="s">
        <v>53</v>
      </c>
      <c r="D158" s="167"/>
      <c r="E158" s="167"/>
      <c r="F158" s="165"/>
      <c r="G158" s="165"/>
      <c r="H158" s="165"/>
      <c r="I158" s="165"/>
      <c r="J158" s="165"/>
      <c r="K158" s="165"/>
      <c r="L158" s="234" t="s">
        <v>113</v>
      </c>
      <c r="M158" s="235"/>
      <c r="N158" s="235"/>
      <c r="O158" s="235"/>
      <c r="P158" s="240"/>
      <c r="Q158" s="243"/>
      <c r="R158" s="243"/>
      <c r="S158" s="243"/>
      <c r="T158" s="243"/>
      <c r="U158" s="243"/>
      <c r="V158" s="243"/>
      <c r="W158" s="243"/>
    </row>
    <row r="159" spans="1:23" ht="15.75" thickBot="1">
      <c r="A159" s="165"/>
      <c r="B159" s="172"/>
      <c r="C159" s="173"/>
      <c r="D159" s="173"/>
      <c r="E159" s="174"/>
      <c r="F159" s="165"/>
      <c r="G159" s="165"/>
      <c r="H159" s="165"/>
      <c r="I159" s="165"/>
      <c r="J159" s="165"/>
      <c r="K159" s="165"/>
      <c r="L159" s="234" t="s">
        <v>114</v>
      </c>
      <c r="M159" s="235"/>
      <c r="N159" s="235"/>
      <c r="O159" s="235"/>
      <c r="P159" s="240"/>
      <c r="Q159" s="243"/>
      <c r="R159" s="243"/>
      <c r="S159" s="243"/>
      <c r="T159" s="243"/>
      <c r="U159" s="243"/>
      <c r="V159" s="243"/>
      <c r="W159" s="243"/>
    </row>
    <row r="160" spans="1:23" ht="15">
      <c r="A160" s="165"/>
      <c r="B160" s="176"/>
      <c r="C160" s="176"/>
      <c r="D160" s="176"/>
      <c r="E160" s="177"/>
      <c r="F160" s="165"/>
      <c r="G160" s="165"/>
      <c r="H160" s="165"/>
      <c r="I160" s="165"/>
      <c r="J160" s="165"/>
      <c r="K160" s="165"/>
      <c r="L160" s="234" t="s">
        <v>115</v>
      </c>
      <c r="M160" s="235"/>
      <c r="N160" s="235"/>
      <c r="O160" s="235"/>
      <c r="P160" s="240"/>
      <c r="Q160" s="243"/>
      <c r="R160" s="243"/>
      <c r="S160" s="243"/>
      <c r="T160" s="243"/>
      <c r="U160" s="243"/>
      <c r="V160" s="243"/>
      <c r="W160" s="243"/>
    </row>
    <row r="161" spans="1:23" ht="15">
      <c r="A161" s="165"/>
      <c r="B161" s="176"/>
      <c r="C161" s="176"/>
      <c r="D161" s="176"/>
      <c r="E161" s="177"/>
      <c r="F161" s="165"/>
      <c r="G161" s="165"/>
      <c r="H161" s="165"/>
      <c r="I161" s="165"/>
      <c r="J161" s="165"/>
      <c r="K161" s="165"/>
      <c r="L161" s="234" t="s">
        <v>117</v>
      </c>
      <c r="M161" s="235"/>
      <c r="N161" s="235"/>
      <c r="O161" s="235"/>
      <c r="P161" s="240"/>
      <c r="Q161" s="243"/>
      <c r="R161" s="243"/>
      <c r="S161" s="243"/>
      <c r="T161" s="243"/>
      <c r="U161" s="243"/>
      <c r="V161" s="243"/>
      <c r="W161" s="243"/>
    </row>
    <row r="162" spans="1:23" ht="15.75" thickBot="1">
      <c r="A162" s="165"/>
      <c r="B162" s="176"/>
      <c r="C162" s="176"/>
      <c r="D162" s="176"/>
      <c r="E162" s="177"/>
      <c r="F162" s="165"/>
      <c r="G162" s="165"/>
      <c r="H162" s="165"/>
      <c r="I162" s="165"/>
      <c r="J162" s="165"/>
      <c r="K162" s="165"/>
      <c r="L162" s="244" t="s">
        <v>116</v>
      </c>
      <c r="M162" s="245"/>
      <c r="N162" s="245"/>
      <c r="O162" s="245"/>
      <c r="P162" s="246"/>
      <c r="Q162" s="247"/>
      <c r="R162" s="247"/>
      <c r="S162" s="247"/>
      <c r="T162" s="247"/>
      <c r="U162" s="247"/>
      <c r="V162" s="247"/>
      <c r="W162" s="247"/>
    </row>
    <row r="163" spans="1:23" ht="15">
      <c r="A163" s="165"/>
      <c r="B163" s="176"/>
      <c r="C163" s="176"/>
      <c r="D163" s="176"/>
      <c r="E163" s="177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</sheetData>
  <printOptions/>
  <pageMargins left="0.75" right="0.75" top="1" bottom="1" header="0.5" footer="0.5"/>
  <pageSetup horizontalDpi="144" verticalDpi="144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2009-10-15T14:37:03Z</cp:lastPrinted>
  <dcterms:created xsi:type="dcterms:W3CDTF">2001-10-24T18:11:20Z</dcterms:created>
  <dcterms:modified xsi:type="dcterms:W3CDTF">2009-10-15T14:38:40Z</dcterms:modified>
  <cp:category/>
  <cp:version/>
  <cp:contentType/>
  <cp:contentStatus/>
</cp:coreProperties>
</file>