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400" windowHeight="13080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Estimate'!$A$1:$BT$76</definedName>
    <definedName name="_xlnm.Print_Area" localSheetId="2">'Tab C Risk and uncertainty'!$A$1:$Q$29,'Tab C Risk and uncertainty'!$A$31:$Q$61</definedName>
    <definedName name="_xlnm.Print_Titles" localSheetId="1">'Tab B Cost &amp; Schedule Estimate'!$2:$5</definedName>
  </definedNames>
  <calcPr calcMode="manual" fullCalcOnLoad="1"/>
</workbook>
</file>

<file path=xl/sharedStrings.xml><?xml version="1.0" encoding="utf-8"?>
<sst xmlns="http://schemas.openxmlformats.org/spreadsheetml/2006/main" count="207" uniqueCount="180">
  <si>
    <t>Exit spool piece TC wiring</t>
  </si>
  <si>
    <t>Refurbish Calorimeter</t>
  </si>
  <si>
    <t>Refurbish Ion Dump</t>
  </si>
  <si>
    <t>Refurbish Bending Magnet</t>
  </si>
  <si>
    <t>Refurbish 90 inch flange and neutralizer</t>
  </si>
  <si>
    <t>Refurbish BL Lid</t>
  </si>
  <si>
    <t>Refurbish BL Box</t>
  </si>
  <si>
    <t>Begin refurbishment job parts list</t>
  </si>
  <si>
    <t>M. Denault</t>
  </si>
  <si>
    <t>Refurbish spool piece</t>
  </si>
  <si>
    <t>Prepare drawings</t>
  </si>
  <si>
    <t>Fabrication</t>
  </si>
  <si>
    <t>Refurbishment</t>
  </si>
  <si>
    <t>Reassembly &amp; Test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</si>
  <si>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</si>
  <si>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</si>
  <si>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</si>
  <si>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</si>
  <si>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</si>
  <si>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</si>
  <si>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</si>
  <si>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</si>
  <si>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</si>
  <si>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</si>
  <si>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</si>
  <si>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</si>
  <si>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</si>
  <si>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</si>
  <si>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</si>
  <si>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</si>
  <si>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</si>
  <si>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</si>
  <si>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</si>
  <si>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</si>
  <si>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</si>
  <si>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</si>
  <si>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</si>
  <si>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</si>
  <si>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</si>
  <si>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</si>
  <si>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</si>
  <si>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</si>
  <si>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</si>
  <si>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</si>
  <si>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</si>
  <si>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</si>
  <si>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</si>
  <si>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</si>
  <si>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</si>
  <si>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</si>
  <si>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NSTX BL2 Refurbishment</t>
  </si>
  <si>
    <t>Calorimeter parts</t>
  </si>
  <si>
    <t>Ion Dump parts</t>
  </si>
  <si>
    <t>Magnet parts</t>
  </si>
  <si>
    <t>90 inch flange and neutralizer parts</t>
  </si>
  <si>
    <t>Exit spool piece parts</t>
  </si>
  <si>
    <t>BL Lid parts</t>
  </si>
  <si>
    <t>BL Box parts</t>
  </si>
  <si>
    <t>Calorimeter TC wiring</t>
  </si>
  <si>
    <t>Ion Dump TC wiring</t>
  </si>
  <si>
    <t>Magnet TC wiring</t>
  </si>
  <si>
    <t>90 inch flange and neutralizer TC wiring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</si>
  <si>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</si>
  <si>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</si>
  <si>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</si>
  <si>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</si>
  <si>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</si>
  <si>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</si>
  <si>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</si>
  <si>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</si>
  <si>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</si>
  <si>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</si>
  <si>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</si>
  <si>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</si>
  <si>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</si>
  <si>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</si>
  <si>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</si>
  <si>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</si>
  <si>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</si>
  <si>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</si>
  <si>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</si>
  <si>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</si>
  <si>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</si>
  <si>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</si>
  <si>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</si>
  <si>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</si>
  <si>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</si>
  <si>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</si>
  <si>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</si>
  <si>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</si>
  <si>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</si>
  <si>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</si>
  <si>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</si>
  <si>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</si>
  <si>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</si>
  <si>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</si>
  <si>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</si>
  <si>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</si>
  <si>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</si>
  <si>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</si>
  <si>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</si>
  <si>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</si>
  <si>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</si>
  <si>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</si>
  <si>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</si>
  <si>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</si>
  <si>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</si>
  <si>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</si>
  <si>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</si>
  <si>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</si>
  <si>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</si>
  <si>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</si>
  <si>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</si>
  <si>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</si>
  <si>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</si>
  <si>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</si>
  <si>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</si>
  <si>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</si>
  <si>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</si>
  <si>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</si>
  <si>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</si>
  <si>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</si>
  <si>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</si>
  <si>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</si>
  <si>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</si>
  <si>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</si>
  <si>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</si>
  <si>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</si>
  <si>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</si>
  <si>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</si>
  <si>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</si>
  <si>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</si>
  <si>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</si>
  <si>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</si>
  <si>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</si>
  <si>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</si>
  <si>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</si>
  <si>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</si>
  <si>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</si>
  <si>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</si>
  <si>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</si>
  <si>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</si>
  <si>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</si>
  <si>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</si>
  <si>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</si>
  <si>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</si>
  <si>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</si>
  <si>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</si>
  <si>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</si>
  <si>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</si>
  <si>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</si>
  <si>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</si>
  <si>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</si>
  <si>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</si>
  <si>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</si>
  <si>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</si>
  <si>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</si>
  <si>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</si>
  <si>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</si>
  <si>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</si>
  <si>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</si>
  <si>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Rad Supplies</t>
  </si>
  <si>
    <t>Decon Actuals</t>
  </si>
  <si>
    <t>Engineering Supervision</t>
  </si>
  <si>
    <t>X</t>
  </si>
  <si>
    <t>Remaking existing parts.</t>
  </si>
  <si>
    <t>Calorimeter double bellows.</t>
  </si>
  <si>
    <t>Further inspections may require additional parts and labor.</t>
  </si>
  <si>
    <t>Refurbish a Neutral Beam beamline. Replacing copper impinged parts as required. Refurbish seals, TC wiring, and bellows (cal and spool) as needed.</t>
  </si>
  <si>
    <t>Copper</t>
  </si>
  <si>
    <t>Wire</t>
  </si>
  <si>
    <t>Sheet metal</t>
  </si>
  <si>
    <t>Hardware</t>
  </si>
  <si>
    <t>Weight of Cu needed at $4.00 per pound.</t>
  </si>
  <si>
    <t>Decon actuals scaled to job.</t>
  </si>
  <si>
    <t>Spools of wire needed.</t>
  </si>
  <si>
    <t>experience.</t>
  </si>
  <si>
    <t>Existing Copper parts may be reusable. Except for dump.</t>
  </si>
  <si>
    <t>RAD Supplies</t>
  </si>
  <si>
    <t>O rings, tools, general supplies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</si>
</sst>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#,##0.0"/>
  </numFmts>
  <fonts count="7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5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3" fillId="2" borderId="10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9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9" xfId="0" applyFont="1" applyFill="1" applyBorder="1" applyAlignment="1">
      <alignment/>
    </xf>
    <xf numFmtId="0" fontId="40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41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3" fillId="4" borderId="9" xfId="0" applyFont="1" applyFill="1" applyBorder="1" applyAlignment="1" applyProtection="1">
      <alignment horizontal="centerContinuous"/>
      <protection locked="0"/>
    </xf>
    <xf numFmtId="0" fontId="51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6" fillId="4" borderId="0" xfId="0" applyFont="1" applyFill="1" applyBorder="1" applyAlignment="1" applyProtection="1">
      <alignment horizontal="centerContinuous"/>
      <protection locked="0"/>
    </xf>
    <xf numFmtId="0" fontId="66" fillId="4" borderId="4" xfId="0" applyFont="1" applyFill="1" applyBorder="1" applyAlignment="1" applyProtection="1">
      <alignment horizontal="centerContinuous"/>
      <protection locked="0"/>
    </xf>
    <xf numFmtId="0" fontId="66" fillId="4" borderId="11" xfId="0" applyFont="1" applyFill="1" applyBorder="1" applyAlignment="1" applyProtection="1">
      <alignment horizontal="centerContinuous"/>
      <protection locked="0"/>
    </xf>
    <xf numFmtId="0" fontId="67" fillId="4" borderId="13" xfId="0" applyFont="1" applyFill="1" applyBorder="1" applyAlignment="1" applyProtection="1">
      <alignment horizontal="centerContinuous" wrapText="1"/>
      <protection locked="0"/>
    </xf>
    <xf numFmtId="0" fontId="67" fillId="4" borderId="11" xfId="0" applyFont="1" applyFill="1" applyBorder="1" applyAlignment="1" applyProtection="1">
      <alignment horizontal="centerContinuous" wrapText="1"/>
      <protection locked="0"/>
    </xf>
    <xf numFmtId="0" fontId="67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5" fillId="4" borderId="8" xfId="0" applyFont="1" applyFill="1" applyBorder="1" applyAlignment="1" applyProtection="1">
      <alignment horizontal="center" wrapText="1"/>
      <protection locked="0"/>
    </xf>
    <xf numFmtId="0" fontId="53" fillId="4" borderId="14" xfId="0" applyFont="1" applyFill="1" applyBorder="1" applyAlignment="1" applyProtection="1">
      <alignment horizontal="centerContinuous" wrapText="1"/>
      <protection locked="0"/>
    </xf>
    <xf numFmtId="0" fontId="53" fillId="4" borderId="7" xfId="0" applyFont="1" applyFill="1" applyBorder="1" applyAlignment="1" applyProtection="1">
      <alignment horizontal="centerContinuous" wrapText="1"/>
      <protection locked="0"/>
    </xf>
    <xf numFmtId="0" fontId="45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52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15" applyNumberFormat="1" applyFont="1" applyAlignment="1" applyProtection="1">
      <alignment/>
      <protection locked="0"/>
    </xf>
    <xf numFmtId="184" fontId="54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5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4" fillId="6" borderId="12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" xfId="0" applyFont="1" applyBorder="1" applyAlignment="1" applyProtection="1" quotePrefix="1">
      <alignment/>
      <protection locked="0"/>
    </xf>
    <xf numFmtId="0" fontId="39" fillId="0" borderId="9" xfId="0" applyFont="1" applyFill="1" applyBorder="1" applyAlignment="1" applyProtection="1">
      <alignment/>
      <protection locked="0"/>
    </xf>
    <xf numFmtId="0" fontId="39" fillId="0" borderId="9" xfId="0" applyFont="1" applyBorder="1" applyAlignment="1" applyProtection="1">
      <alignment/>
      <protection locked="0"/>
    </xf>
    <xf numFmtId="0" fontId="48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7" fillId="0" borderId="8" xfId="0" applyFont="1" applyBorder="1" applyAlignment="1" applyProtection="1">
      <alignment/>
      <protection locked="0"/>
    </xf>
    <xf numFmtId="0" fontId="57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4" borderId="11" xfId="0" applyNumberFormat="1" applyFont="1" applyFill="1" applyBorder="1" applyAlignment="1" applyProtection="1">
      <alignment horizontal="centerContinuous"/>
      <protection locked="0"/>
    </xf>
    <xf numFmtId="0" fontId="68" fillId="4" borderId="11" xfId="0" applyFont="1" applyFill="1" applyBorder="1" applyAlignment="1" applyProtection="1">
      <alignment horizontal="centerContinuous"/>
      <protection locked="0"/>
    </xf>
    <xf numFmtId="0" fontId="68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60" fillId="4" borderId="17" xfId="0" applyNumberFormat="1" applyFont="1" applyFill="1" applyBorder="1" applyAlignment="1" applyProtection="1">
      <alignment textRotation="90" wrapText="1"/>
      <protection locked="0"/>
    </xf>
    <xf numFmtId="166" fontId="60" fillId="4" borderId="18" xfId="0" applyNumberFormat="1" applyFont="1" applyFill="1" applyBorder="1" applyAlignment="1" applyProtection="1">
      <alignment textRotation="90" wrapText="1"/>
      <protection locked="0"/>
    </xf>
    <xf numFmtId="0" fontId="61" fillId="4" borderId="19" xfId="0" applyFont="1" applyFill="1" applyBorder="1" applyAlignment="1" applyProtection="1">
      <alignment textRotation="90" wrapText="1"/>
      <protection locked="0"/>
    </xf>
    <xf numFmtId="0" fontId="61" fillId="4" borderId="17" xfId="0" applyFont="1" applyFill="1" applyBorder="1" applyAlignment="1" applyProtection="1">
      <alignment textRotation="90" wrapText="1"/>
      <protection locked="0"/>
    </xf>
    <xf numFmtId="0" fontId="61" fillId="4" borderId="20" xfId="0" applyFont="1" applyFill="1" applyBorder="1" applyAlignment="1" applyProtection="1">
      <alignment textRotation="90" wrapText="1"/>
      <protection locked="0"/>
    </xf>
    <xf numFmtId="0" fontId="35" fillId="3" borderId="0" xfId="0" applyFont="1" applyFill="1" applyAlignment="1" applyProtection="1">
      <alignment/>
      <protection locked="0"/>
    </xf>
    <xf numFmtId="0" fontId="69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4" fillId="4" borderId="0" xfId="0" applyNumberFormat="1" applyFont="1" applyFill="1" applyAlignment="1" applyProtection="1">
      <alignment/>
      <protection locked="0"/>
    </xf>
    <xf numFmtId="184" fontId="33" fillId="4" borderId="0" xfId="15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" fontId="0" fillId="4" borderId="8" xfId="0" applyNumberFormat="1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40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71" fillId="7" borderId="0" xfId="15" applyFont="1" applyFill="1" applyAlignment="1" applyProtection="1">
      <alignment/>
      <protection locked="0"/>
    </xf>
    <xf numFmtId="0" fontId="71" fillId="7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3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42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42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3" fillId="0" borderId="16" xfId="0" applyFont="1" applyBorder="1" applyAlignment="1">
      <alignment horizontal="centerContinuous"/>
    </xf>
    <xf numFmtId="0" fontId="73" fillId="0" borderId="11" xfId="0" applyFont="1" applyBorder="1" applyAlignment="1">
      <alignment horizontal="centerContinuous"/>
    </xf>
    <xf numFmtId="0" fontId="74" fillId="0" borderId="11" xfId="0" applyFont="1" applyBorder="1" applyAlignment="1">
      <alignment horizontal="centerContinuous"/>
    </xf>
    <xf numFmtId="0" fontId="74" fillId="0" borderId="12" xfId="0" applyFont="1" applyBorder="1" applyAlignment="1">
      <alignment horizontal="centerContinuous"/>
    </xf>
    <xf numFmtId="0" fontId="73" fillId="2" borderId="16" xfId="0" applyFont="1" applyFill="1" applyBorder="1" applyAlignment="1">
      <alignment horizontal="centerContinuous"/>
    </xf>
    <xf numFmtId="0" fontId="73" fillId="2" borderId="11" xfId="0" applyFont="1" applyFill="1" applyBorder="1" applyAlignment="1">
      <alignment horizontal="centerContinuous"/>
    </xf>
    <xf numFmtId="0" fontId="73" fillId="2" borderId="12" xfId="0" applyFont="1" applyFill="1" applyBorder="1" applyAlignment="1">
      <alignment horizontal="centerContinuous"/>
    </xf>
    <xf numFmtId="0" fontId="74" fillId="2" borderId="11" xfId="0" applyFont="1" applyFill="1" applyBorder="1" applyAlignment="1">
      <alignment horizontal="centerContinuous"/>
    </xf>
    <xf numFmtId="0" fontId="74" fillId="2" borderId="12" xfId="0" applyFont="1" applyFill="1" applyBorder="1" applyAlignment="1">
      <alignment horizontal="centerContinuous"/>
    </xf>
    <xf numFmtId="0" fontId="72" fillId="9" borderId="22" xfId="0" applyFont="1" applyFill="1" applyBorder="1" applyAlignment="1" applyProtection="1">
      <alignment textRotation="90" wrapText="1"/>
      <protection locked="0"/>
    </xf>
    <xf numFmtId="0" fontId="69" fillId="9" borderId="15" xfId="0" applyFont="1" applyFill="1" applyBorder="1" applyAlignment="1" applyProtection="1">
      <alignment/>
      <protection locked="0"/>
    </xf>
    <xf numFmtId="0" fontId="72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7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6" fillId="9" borderId="23" xfId="0" applyFont="1" applyFill="1" applyBorder="1" applyAlignment="1" applyProtection="1" quotePrefix="1">
      <alignment horizontal="centerContinuous"/>
      <protection locked="0"/>
    </xf>
    <xf numFmtId="0" fontId="36" fillId="10" borderId="23" xfId="0" applyFont="1" applyFill="1" applyBorder="1" applyAlignment="1" applyProtection="1" quotePrefix="1">
      <alignment/>
      <protection locked="0"/>
    </xf>
    <xf numFmtId="0" fontId="50" fillId="2" borderId="0" xfId="0" applyFont="1" applyFill="1" applyAlignment="1" applyProtection="1">
      <alignment/>
      <protection locked="0"/>
    </xf>
    <xf numFmtId="0" fontId="68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8" fillId="0" borderId="0" xfId="18" applyFont="1" applyFill="1" applyBorder="1" applyAlignment="1">
      <alignment horizontal="right" vertical="top"/>
    </xf>
    <xf numFmtId="0" fontId="77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7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8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196" fontId="0" fillId="0" borderId="0" xfId="0" applyNumberFormat="1" applyAlignment="1">
      <alignment/>
    </xf>
    <xf numFmtId="196" fontId="5" fillId="0" borderId="0" xfId="0" applyNumberFormat="1" applyFont="1" applyAlignment="1" applyProtection="1">
      <alignment/>
      <protection locked="0"/>
    </xf>
    <xf numFmtId="196" fontId="68" fillId="4" borderId="16" xfId="0" applyNumberFormat="1" applyFont="1" applyFill="1" applyBorder="1" applyAlignment="1" applyProtection="1">
      <alignment horizontal="centerContinuous"/>
      <protection locked="0"/>
    </xf>
    <xf numFmtId="196" fontId="24" fillId="0" borderId="5" xfId="0" applyNumberFormat="1" applyFont="1" applyBorder="1" applyAlignment="1" applyProtection="1">
      <alignment horizontal="centerContinuous"/>
      <protection locked="0"/>
    </xf>
    <xf numFmtId="196" fontId="17" fillId="2" borderId="5" xfId="0" applyNumberFormat="1" applyFont="1" applyFill="1" applyBorder="1" applyAlignment="1" applyProtection="1">
      <alignment/>
      <protection locked="0"/>
    </xf>
    <xf numFmtId="196" fontId="60" fillId="4" borderId="19" xfId="0" applyNumberFormat="1" applyFont="1" applyFill="1" applyBorder="1" applyAlignment="1" applyProtection="1">
      <alignment textRotation="90" wrapText="1"/>
      <protection locked="0"/>
    </xf>
    <xf numFmtId="196" fontId="71" fillId="7" borderId="0" xfId="15" applyNumberFormat="1" applyFont="1" applyFill="1" applyAlignment="1" applyProtection="1">
      <alignment/>
      <protection locked="0"/>
    </xf>
    <xf numFmtId="196" fontId="6" fillId="0" borderId="0" xfId="0" applyNumberFormat="1" applyFont="1" applyAlignment="1" applyProtection="1">
      <alignment/>
      <protection locked="0"/>
    </xf>
    <xf numFmtId="196" fontId="6" fillId="3" borderId="0" xfId="0" applyNumberFormat="1" applyFont="1" applyFill="1" applyAlignment="1" applyProtection="1">
      <alignment/>
      <protection locked="0"/>
    </xf>
    <xf numFmtId="196" fontId="34" fillId="4" borderId="0" xfId="0" applyNumberFormat="1" applyFont="1" applyFill="1" applyAlignment="1" applyProtection="1">
      <alignment/>
      <protection locked="0"/>
    </xf>
    <xf numFmtId="196" fontId="62" fillId="0" borderId="0" xfId="0" applyNumberFormat="1" applyFont="1" applyFill="1" applyAlignment="1" applyProtection="1">
      <alignment/>
      <protection locked="0"/>
    </xf>
    <xf numFmtId="196" fontId="62" fillId="3" borderId="0" xfId="0" applyNumberFormat="1" applyFont="1" applyFill="1" applyAlignment="1" applyProtection="1">
      <alignment/>
      <protection locked="0"/>
    </xf>
    <xf numFmtId="196" fontId="16" fillId="0" borderId="0" xfId="0" applyNumberFormat="1" applyFont="1" applyBorder="1" applyAlignment="1" applyProtection="1">
      <alignment/>
      <protection locked="0"/>
    </xf>
    <xf numFmtId="196" fontId="2" fillId="0" borderId="0" xfId="0" applyNumberFormat="1" applyFont="1" applyFill="1" applyAlignment="1" applyProtection="1">
      <alignment/>
      <protection locked="0"/>
    </xf>
    <xf numFmtId="196" fontId="2" fillId="0" borderId="0" xfId="0" applyNumberFormat="1" applyFont="1" applyAlignment="1" applyProtection="1">
      <alignment/>
      <protection locked="0"/>
    </xf>
    <xf numFmtId="196" fontId="20" fillId="0" borderId="0" xfId="0" applyNumberFormat="1" applyFont="1" applyAlignment="1" applyProtection="1">
      <alignment/>
      <protection locked="0"/>
    </xf>
    <xf numFmtId="196" fontId="0" fillId="0" borderId="0" xfId="0" applyNumberFormat="1" applyAlignment="1" applyProtection="1">
      <alignment/>
      <protection locked="0"/>
    </xf>
    <xf numFmtId="0" fontId="22" fillId="0" borderId="0" xfId="0" applyFont="1" applyBorder="1" applyAlignment="1">
      <alignment horizontal="center"/>
    </xf>
    <xf numFmtId="43" fontId="28" fillId="0" borderId="0" xfId="15" applyFont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104775</xdr:rowOff>
    </xdr:from>
    <xdr:to>
      <xdr:col>8</xdr:col>
      <xdr:colOff>0</xdr:colOff>
      <xdr:row>44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24800"/>
          <a:ext cx="47910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72</v>
      </c>
      <c r="B1" s="17"/>
    </row>
    <row r="2" spans="1:2" ht="20.25">
      <c r="A2" s="19"/>
      <c r="B2" s="20"/>
    </row>
    <row r="3" spans="1:5" s="30" customFormat="1" ht="18">
      <c r="A3" s="74" t="s">
        <v>143</v>
      </c>
      <c r="B3" s="21">
        <v>1180</v>
      </c>
      <c r="C3" s="9"/>
      <c r="E3" s="9"/>
    </row>
    <row r="4" spans="1:5" s="30" customFormat="1" ht="18">
      <c r="A4" s="74" t="s">
        <v>144</v>
      </c>
      <c r="B4" s="21">
        <v>2440</v>
      </c>
      <c r="C4" s="9"/>
      <c r="E4" s="9"/>
    </row>
    <row r="5" spans="1:5" s="30" customFormat="1" ht="18">
      <c r="A5" s="74" t="s">
        <v>145</v>
      </c>
      <c r="B5" s="21" t="s">
        <v>50</v>
      </c>
      <c r="C5" s="9"/>
      <c r="E5" s="9"/>
    </row>
    <row r="6" spans="1:5" s="30" customFormat="1" ht="18">
      <c r="A6" s="74" t="s">
        <v>146</v>
      </c>
      <c r="B6" s="21" t="s">
        <v>8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102</v>
      </c>
      <c r="B9" s="22"/>
    </row>
    <row r="10" spans="1:6" ht="131.25" customHeight="1">
      <c r="A10" s="19"/>
      <c r="B10" s="41" t="s">
        <v>168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112</v>
      </c>
      <c r="B12" s="22"/>
    </row>
    <row r="13" spans="1:2" ht="12.75">
      <c r="A13" s="19"/>
      <c r="B13" s="102" t="s">
        <v>29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113</v>
      </c>
      <c r="B19" s="22"/>
    </row>
    <row r="20" spans="1:2" ht="12.75">
      <c r="A20" s="19"/>
      <c r="B20" s="24" t="s">
        <v>129</v>
      </c>
    </row>
    <row r="21" spans="1:2" ht="12.75">
      <c r="A21" s="19"/>
      <c r="B21" s="24" t="s">
        <v>128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129</v>
      </c>
    </row>
    <row r="25" spans="1:2" ht="12.75">
      <c r="A25" s="19"/>
      <c r="B25" s="24" t="s">
        <v>130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132</v>
      </c>
      <c r="E28" s="40" t="s">
        <v>111</v>
      </c>
    </row>
    <row r="29" spans="1:2" ht="12.75">
      <c r="A29" s="19"/>
      <c r="B29" s="24" t="s">
        <v>131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7"/>
  <sheetViews>
    <sheetView tabSelected="1" zoomScale="75" zoomScaleNormal="75" workbookViewId="0" topLeftCell="A1">
      <selection activeCell="B10" sqref="B10"/>
    </sheetView>
  </sheetViews>
  <sheetFormatPr defaultColWidth="9.140625" defaultRowHeight="12.75"/>
  <cols>
    <col min="1" max="1" width="7.00390625" style="103" customWidth="1"/>
    <col min="2" max="2" width="6.421875" style="103" customWidth="1"/>
    <col min="3" max="3" width="2.421875" style="103" customWidth="1"/>
    <col min="4" max="4" width="34.7109375" style="103" customWidth="1"/>
    <col min="5" max="5" width="10.8515625" style="103" customWidth="1"/>
    <col min="6" max="6" width="8.7109375" style="187" customWidth="1"/>
    <col min="7" max="10" width="4.8515625" style="188" customWidth="1"/>
    <col min="11" max="11" width="11.421875" style="188" customWidth="1"/>
    <col min="12" max="12" width="11.140625" style="0" customWidth="1"/>
    <col min="13" max="13" width="11.7109375" style="0" customWidth="1"/>
    <col min="14" max="18" width="0.85546875" style="265" customWidth="1"/>
    <col min="19" max="19" width="4.140625" style="103" customWidth="1"/>
    <col min="20" max="20" width="7.28125" style="406" customWidth="1"/>
    <col min="21" max="24" width="4.00390625" style="193" customWidth="1"/>
    <col min="25" max="25" width="4.00390625" style="103" customWidth="1"/>
    <col min="26" max="26" width="6.8515625" style="103" customWidth="1"/>
    <col min="27" max="28" width="4.00390625" style="103" customWidth="1"/>
    <col min="29" max="29" width="3.7109375" style="103" customWidth="1"/>
    <col min="30" max="30" width="4.00390625" style="103" customWidth="1"/>
    <col min="31" max="31" width="8.8515625" style="103" customWidth="1"/>
    <col min="32" max="32" width="4.00390625" style="103" customWidth="1"/>
    <col min="33" max="33" width="8.8515625" style="103" customWidth="1"/>
    <col min="34" max="34" width="7.7109375" style="103" customWidth="1"/>
    <col min="35" max="36" width="4.00390625" style="103" customWidth="1"/>
    <col min="37" max="37" width="7.7109375" style="103" customWidth="1"/>
    <col min="38" max="41" width="4.00390625" style="103" customWidth="1"/>
    <col min="42" max="44" width="6.28125" style="103" customWidth="1"/>
    <col min="45" max="46" width="5.00390625" style="272" customWidth="1"/>
    <col min="47" max="47" width="11.421875" style="0" customWidth="1"/>
    <col min="48" max="48" width="10.421875" style="0" customWidth="1"/>
    <col min="49" max="70" width="3.421875" style="0" customWidth="1"/>
    <col min="71" max="96" width="3.7109375" style="0" customWidth="1"/>
    <col min="97" max="16384" width="8.8515625" style="0" customWidth="1"/>
  </cols>
  <sheetData>
    <row r="1" spans="2:37" ht="65.25" customHeight="1">
      <c r="B1" s="104" t="str">
        <f>+'Tab A Description'!A3</f>
        <v>Cost Center:</v>
      </c>
      <c r="C1" s="104"/>
      <c r="D1" s="104"/>
      <c r="E1" s="104">
        <f>+'Tab A Description'!B3</f>
        <v>1180</v>
      </c>
      <c r="F1" s="105"/>
      <c r="G1" s="106"/>
      <c r="H1" s="106"/>
      <c r="I1" s="106"/>
      <c r="J1" s="106"/>
      <c r="K1" s="106"/>
      <c r="L1" s="60"/>
      <c r="M1" s="60"/>
      <c r="N1" s="254"/>
      <c r="O1" s="254"/>
      <c r="P1" s="254"/>
      <c r="Q1" s="254"/>
      <c r="R1" s="254"/>
      <c r="S1" s="104"/>
      <c r="T1" s="390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7"/>
      <c r="B2" s="104" t="str">
        <f>+'Tab A Description'!A4</f>
        <v>Job Number:</v>
      </c>
      <c r="C2" s="108"/>
      <c r="D2" s="108"/>
      <c r="E2" s="104">
        <f>+'Tab A Description'!B4</f>
        <v>2440</v>
      </c>
      <c r="F2" s="109"/>
      <c r="G2" s="110"/>
      <c r="H2" s="110"/>
      <c r="I2" s="110"/>
      <c r="J2" s="110"/>
      <c r="K2" s="110"/>
      <c r="L2" s="61"/>
      <c r="M2" s="61"/>
      <c r="N2" s="255"/>
      <c r="O2" s="255"/>
      <c r="P2" s="255"/>
      <c r="Q2" s="255"/>
      <c r="R2" s="255"/>
      <c r="S2" s="108"/>
      <c r="T2" s="390"/>
      <c r="U2"/>
      <c r="V2"/>
      <c r="W2"/>
      <c r="X2"/>
      <c r="Y2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107"/>
      <c r="AM2" s="107"/>
      <c r="AN2" s="107"/>
      <c r="AO2" s="107"/>
      <c r="AP2" s="107"/>
      <c r="AQ2" s="107"/>
      <c r="AR2" s="107"/>
      <c r="AS2" s="273"/>
      <c r="AT2" s="273"/>
    </row>
    <row r="3" spans="1:46" s="32" customFormat="1" ht="17.25" customHeight="1">
      <c r="A3" s="107"/>
      <c r="B3" s="104" t="str">
        <f>+'Tab A Description'!A5</f>
        <v>Job Title: </v>
      </c>
      <c r="C3" s="108"/>
      <c r="D3" s="108"/>
      <c r="E3" s="104" t="str">
        <f>+'Tab A Description'!B5</f>
        <v>NSTX BL2 Refurbishment</v>
      </c>
      <c r="F3" s="109"/>
      <c r="G3" s="110"/>
      <c r="H3" s="110"/>
      <c r="I3" s="110"/>
      <c r="J3" s="110"/>
      <c r="K3" s="110"/>
      <c r="L3" s="61"/>
      <c r="M3" s="61"/>
      <c r="N3" s="255"/>
      <c r="O3" s="255"/>
      <c r="P3" s="255"/>
      <c r="Q3" s="255"/>
      <c r="R3" s="255"/>
      <c r="S3" s="108"/>
      <c r="T3" s="391"/>
      <c r="U3" s="107"/>
      <c r="V3" s="194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273"/>
      <c r="AT3" s="273"/>
    </row>
    <row r="4" spans="1:46" s="32" customFormat="1" ht="17.25" customHeight="1" thickBot="1">
      <c r="A4" s="107"/>
      <c r="B4" s="104" t="str">
        <f>+'Tab A Description'!A6</f>
        <v>Job Manager: </v>
      </c>
      <c r="C4" s="108"/>
      <c r="D4" s="108"/>
      <c r="E4" s="104" t="str">
        <f>+'Tab A Description'!B6</f>
        <v>M. Denault</v>
      </c>
      <c r="F4" s="109"/>
      <c r="G4" s="110"/>
      <c r="H4" s="110"/>
      <c r="I4" s="110"/>
      <c r="J4" s="110"/>
      <c r="K4" s="110"/>
      <c r="L4" s="61"/>
      <c r="M4" s="61"/>
      <c r="N4" s="255"/>
      <c r="O4" s="255"/>
      <c r="P4" s="255"/>
      <c r="Q4" s="255"/>
      <c r="R4" s="255"/>
      <c r="S4" s="108"/>
      <c r="T4" s="391"/>
      <c r="U4" s="107"/>
      <c r="V4" s="194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273"/>
      <c r="AT4" s="273"/>
    </row>
    <row r="5" spans="2:47" ht="15" customHeight="1" thickBot="1">
      <c r="B5" s="111"/>
      <c r="C5" s="112"/>
      <c r="D5" s="112"/>
      <c r="E5" s="112"/>
      <c r="F5" s="113"/>
      <c r="G5" s="315"/>
      <c r="H5" s="315"/>
      <c r="I5" s="315"/>
      <c r="J5" s="315"/>
      <c r="K5" s="315"/>
      <c r="L5" s="33"/>
      <c r="M5" s="33"/>
      <c r="N5" s="256"/>
      <c r="O5" s="256"/>
      <c r="P5" s="256"/>
      <c r="Q5" s="256"/>
      <c r="R5" s="256"/>
      <c r="S5" s="112"/>
      <c r="T5" s="392" t="s">
        <v>92</v>
      </c>
      <c r="U5" s="195"/>
      <c r="V5" s="195"/>
      <c r="W5" s="195"/>
      <c r="X5" s="195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7"/>
      <c r="AR5" s="196"/>
      <c r="AS5" s="316"/>
      <c r="AT5" s="317"/>
      <c r="AU5" s="8"/>
    </row>
    <row r="6" spans="1:96" s="31" customFormat="1" ht="22.5" customHeight="1" thickBot="1">
      <c r="A6" s="114"/>
      <c r="B6" s="115"/>
      <c r="C6" s="115"/>
      <c r="D6" s="115"/>
      <c r="E6" s="116"/>
      <c r="F6" s="117" t="s">
        <v>153</v>
      </c>
      <c r="G6" s="118"/>
      <c r="H6" s="118"/>
      <c r="I6" s="118"/>
      <c r="J6" s="118"/>
      <c r="K6" s="118"/>
      <c r="L6" s="98"/>
      <c r="M6" s="99"/>
      <c r="N6" s="257"/>
      <c r="O6" s="257"/>
      <c r="P6" s="257"/>
      <c r="Q6" s="257"/>
      <c r="R6" s="257"/>
      <c r="S6" s="198"/>
      <c r="T6" s="393" t="s">
        <v>147</v>
      </c>
      <c r="U6" s="309"/>
      <c r="V6" s="309"/>
      <c r="W6" s="309"/>
      <c r="X6" s="310"/>
      <c r="Y6" s="199" t="s">
        <v>41</v>
      </c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1"/>
      <c r="AN6" s="201"/>
      <c r="AO6" s="200"/>
      <c r="AP6" s="200"/>
      <c r="AQ6" s="201"/>
      <c r="AR6" s="201"/>
      <c r="AS6" s="313" t="s">
        <v>36</v>
      </c>
      <c r="AT6" s="314" t="s">
        <v>36</v>
      </c>
      <c r="AW6" s="297" t="s">
        <v>73</v>
      </c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9"/>
      <c r="BI6" s="293" t="s">
        <v>74</v>
      </c>
      <c r="BJ6" s="294"/>
      <c r="BK6" s="295"/>
      <c r="BL6" s="295"/>
      <c r="BM6" s="295"/>
      <c r="BN6" s="295"/>
      <c r="BO6" s="295"/>
      <c r="BP6" s="295"/>
      <c r="BQ6" s="295"/>
      <c r="BR6" s="295"/>
      <c r="BS6" s="295"/>
      <c r="BT6" s="296"/>
      <c r="BU6" s="297" t="s">
        <v>32</v>
      </c>
      <c r="BV6" s="298"/>
      <c r="BW6" s="300"/>
      <c r="BX6" s="300"/>
      <c r="BY6" s="300"/>
      <c r="BZ6" s="300"/>
      <c r="CA6" s="300"/>
      <c r="CB6" s="300"/>
      <c r="CC6" s="300"/>
      <c r="CD6" s="300"/>
      <c r="CE6" s="300"/>
      <c r="CF6" s="301"/>
      <c r="CG6" s="293" t="s">
        <v>33</v>
      </c>
      <c r="CH6" s="294"/>
      <c r="CI6" s="295"/>
      <c r="CJ6" s="295"/>
      <c r="CK6" s="295"/>
      <c r="CL6" s="295"/>
      <c r="CM6" s="295"/>
      <c r="CN6" s="295"/>
      <c r="CO6" s="295"/>
      <c r="CP6" s="295"/>
      <c r="CQ6" s="295"/>
      <c r="CR6" s="296"/>
    </row>
    <row r="7" spans="1:46" s="31" customFormat="1" ht="25.5" customHeight="1" thickBot="1">
      <c r="A7" s="119"/>
      <c r="B7" s="120" t="s">
        <v>93</v>
      </c>
      <c r="C7" s="120"/>
      <c r="D7" s="120"/>
      <c r="E7" s="121"/>
      <c r="F7" s="122" t="s">
        <v>86</v>
      </c>
      <c r="G7" s="123"/>
      <c r="H7" s="124"/>
      <c r="I7" s="124"/>
      <c r="J7" s="124"/>
      <c r="K7" s="125"/>
      <c r="L7" s="96" t="s">
        <v>84</v>
      </c>
      <c r="M7" s="97"/>
      <c r="N7" s="258"/>
      <c r="O7" s="258"/>
      <c r="P7" s="258"/>
      <c r="Q7" s="258"/>
      <c r="R7" s="258"/>
      <c r="S7" s="202"/>
      <c r="T7" s="394">
        <v>1.308</v>
      </c>
      <c r="U7" s="203">
        <v>1000</v>
      </c>
      <c r="V7" s="203">
        <v>1716</v>
      </c>
      <c r="W7" s="203">
        <v>1716</v>
      </c>
      <c r="X7" s="204">
        <v>1716</v>
      </c>
      <c r="Y7" s="205">
        <v>168.7</v>
      </c>
      <c r="Z7" s="206">
        <v>168.7</v>
      </c>
      <c r="AA7" s="206">
        <v>156.5</v>
      </c>
      <c r="AB7" s="206"/>
      <c r="AC7" s="206">
        <v>128.59</v>
      </c>
      <c r="AD7" s="206">
        <v>108.44</v>
      </c>
      <c r="AE7" s="206">
        <v>78.33</v>
      </c>
      <c r="AF7" s="206">
        <v>78.33</v>
      </c>
      <c r="AG7" s="206">
        <v>78.33</v>
      </c>
      <c r="AH7" s="206">
        <v>180.79</v>
      </c>
      <c r="AI7" s="206"/>
      <c r="AJ7" s="206"/>
      <c r="AK7" s="206"/>
      <c r="AL7" s="206"/>
      <c r="AM7" s="206">
        <v>116.7</v>
      </c>
      <c r="AN7" s="206">
        <v>116.7</v>
      </c>
      <c r="AO7" s="207"/>
      <c r="AP7" s="207"/>
      <c r="AQ7" s="207"/>
      <c r="AR7" s="207"/>
      <c r="AS7" s="311"/>
      <c r="AT7" s="312"/>
    </row>
    <row r="8" spans="1:96" s="34" customFormat="1" ht="97.5" customHeight="1" thickBot="1">
      <c r="A8" s="126" t="s">
        <v>81</v>
      </c>
      <c r="B8" s="127" t="s">
        <v>91</v>
      </c>
      <c r="C8" s="128"/>
      <c r="D8" s="127"/>
      <c r="E8" s="127" t="s">
        <v>87</v>
      </c>
      <c r="F8" s="129" t="s">
        <v>88</v>
      </c>
      <c r="G8" s="130" t="s">
        <v>85</v>
      </c>
      <c r="H8" s="131"/>
      <c r="I8" s="131"/>
      <c r="J8" s="131"/>
      <c r="K8" s="132" t="s">
        <v>83</v>
      </c>
      <c r="L8" s="79" t="s">
        <v>154</v>
      </c>
      <c r="M8" s="79" t="s">
        <v>155</v>
      </c>
      <c r="N8" s="259"/>
      <c r="O8" s="259"/>
      <c r="P8" s="259"/>
      <c r="Q8" s="259"/>
      <c r="R8" s="259"/>
      <c r="S8" s="208" t="s">
        <v>89</v>
      </c>
      <c r="T8" s="395" t="s">
        <v>151</v>
      </c>
      <c r="U8" s="209" t="s">
        <v>152</v>
      </c>
      <c r="V8" s="209" t="s">
        <v>150</v>
      </c>
      <c r="W8" s="209" t="s">
        <v>148</v>
      </c>
      <c r="X8" s="210" t="s">
        <v>149</v>
      </c>
      <c r="Y8" s="211" t="s">
        <v>156</v>
      </c>
      <c r="Z8" s="212" t="s">
        <v>31</v>
      </c>
      <c r="AA8" s="212" t="s">
        <v>157</v>
      </c>
      <c r="AB8" s="212" t="s">
        <v>40</v>
      </c>
      <c r="AC8" s="212" t="s">
        <v>39</v>
      </c>
      <c r="AD8" s="212" t="s">
        <v>158</v>
      </c>
      <c r="AE8" s="212" t="s">
        <v>42</v>
      </c>
      <c r="AF8" s="212" t="s">
        <v>43</v>
      </c>
      <c r="AG8" s="212" t="s">
        <v>44</v>
      </c>
      <c r="AH8" s="212" t="s">
        <v>159</v>
      </c>
      <c r="AI8" s="212" t="s">
        <v>30</v>
      </c>
      <c r="AJ8" s="212" t="s">
        <v>45</v>
      </c>
      <c r="AK8" s="212" t="s">
        <v>46</v>
      </c>
      <c r="AL8" s="212" t="s">
        <v>62</v>
      </c>
      <c r="AM8" s="213" t="s">
        <v>63</v>
      </c>
      <c r="AN8" s="213" t="s">
        <v>47</v>
      </c>
      <c r="AO8" s="212" t="s">
        <v>160</v>
      </c>
      <c r="AP8" s="212"/>
      <c r="AQ8" s="213"/>
      <c r="AR8" s="271"/>
      <c r="AS8" s="302" t="s">
        <v>34</v>
      </c>
      <c r="AT8" s="304" t="s">
        <v>35</v>
      </c>
      <c r="AU8" s="59" t="s">
        <v>49</v>
      </c>
      <c r="AV8" s="53" t="s">
        <v>48</v>
      </c>
      <c r="AW8" s="287">
        <v>39722</v>
      </c>
      <c r="AX8" s="287">
        <v>39753</v>
      </c>
      <c r="AY8" s="287">
        <v>39783</v>
      </c>
      <c r="AZ8" s="287">
        <v>39814</v>
      </c>
      <c r="BA8" s="287">
        <v>39845</v>
      </c>
      <c r="BB8" s="287">
        <v>39873</v>
      </c>
      <c r="BC8" s="287">
        <v>39904</v>
      </c>
      <c r="BD8" s="287">
        <v>39934</v>
      </c>
      <c r="BE8" s="287">
        <v>39965</v>
      </c>
      <c r="BF8" s="287">
        <v>39995</v>
      </c>
      <c r="BG8" s="287">
        <v>40026</v>
      </c>
      <c r="BH8" s="287">
        <v>40057</v>
      </c>
      <c r="BI8" s="290">
        <v>40087</v>
      </c>
      <c r="BJ8" s="290">
        <v>40118</v>
      </c>
      <c r="BK8" s="290">
        <v>40148</v>
      </c>
      <c r="BL8" s="290">
        <v>40179</v>
      </c>
      <c r="BM8" s="290">
        <v>40210</v>
      </c>
      <c r="BN8" s="290">
        <v>40238</v>
      </c>
      <c r="BO8" s="290">
        <v>40269</v>
      </c>
      <c r="BP8" s="290">
        <v>40299</v>
      </c>
      <c r="BQ8" s="290">
        <v>40330</v>
      </c>
      <c r="BR8" s="290">
        <v>40360</v>
      </c>
      <c r="BS8" s="290">
        <v>40391</v>
      </c>
      <c r="BT8" s="290">
        <v>40422</v>
      </c>
      <c r="BU8" s="287">
        <v>40452</v>
      </c>
      <c r="BV8" s="287">
        <v>40483</v>
      </c>
      <c r="BW8" s="287">
        <v>40513</v>
      </c>
      <c r="BX8" s="287">
        <v>40544</v>
      </c>
      <c r="BY8" s="287">
        <v>40575</v>
      </c>
      <c r="BZ8" s="287">
        <v>40603</v>
      </c>
      <c r="CA8" s="287">
        <v>40634</v>
      </c>
      <c r="CB8" s="287">
        <v>40664</v>
      </c>
      <c r="CC8" s="287">
        <v>40695</v>
      </c>
      <c r="CD8" s="287">
        <v>40725</v>
      </c>
      <c r="CE8" s="287">
        <v>40756</v>
      </c>
      <c r="CF8" s="287">
        <v>40787</v>
      </c>
      <c r="CG8" s="290">
        <v>40817</v>
      </c>
      <c r="CH8" s="290">
        <v>40848</v>
      </c>
      <c r="CI8" s="290">
        <v>40878</v>
      </c>
      <c r="CJ8" s="290">
        <v>40909</v>
      </c>
      <c r="CK8" s="290">
        <v>40940</v>
      </c>
      <c r="CL8" s="290">
        <v>40969</v>
      </c>
      <c r="CM8" s="290">
        <v>41000</v>
      </c>
      <c r="CN8" s="290">
        <v>41030</v>
      </c>
      <c r="CO8" s="290">
        <v>41061</v>
      </c>
      <c r="CP8" s="290">
        <v>41091</v>
      </c>
      <c r="CQ8" s="290">
        <v>41122</v>
      </c>
      <c r="CR8" s="290">
        <v>41153</v>
      </c>
    </row>
    <row r="9" spans="1:96" s="35" customFormat="1" ht="34.5" customHeight="1" thickBot="1">
      <c r="A9" s="133" t="s">
        <v>82</v>
      </c>
      <c r="B9" s="134" t="s">
        <v>90</v>
      </c>
      <c r="C9" s="133"/>
      <c r="D9" s="135"/>
      <c r="E9" s="135"/>
      <c r="F9" s="136"/>
      <c r="G9" s="137"/>
      <c r="H9" s="137"/>
      <c r="I9" s="137"/>
      <c r="J9" s="137"/>
      <c r="K9" s="137"/>
      <c r="L9" s="80"/>
      <c r="M9" s="81"/>
      <c r="N9" s="76"/>
      <c r="O9" s="76"/>
      <c r="P9" s="76"/>
      <c r="Q9" s="76"/>
      <c r="R9" s="76"/>
      <c r="S9" s="214"/>
      <c r="T9" s="396">
        <v>1.226</v>
      </c>
      <c r="U9" s="268">
        <v>1.226</v>
      </c>
      <c r="V9" s="268">
        <v>1.712</v>
      </c>
      <c r="W9" s="268">
        <v>1.232</v>
      </c>
      <c r="X9" s="268">
        <v>1.892</v>
      </c>
      <c r="Y9" s="269">
        <v>188.6</v>
      </c>
      <c r="Z9" s="269">
        <v>124.9</v>
      </c>
      <c r="AA9" s="269">
        <v>139.7</v>
      </c>
      <c r="AB9" s="269">
        <v>101.3</v>
      </c>
      <c r="AC9" s="269">
        <v>74.4</v>
      </c>
      <c r="AD9" s="269">
        <v>173.4</v>
      </c>
      <c r="AE9" s="269">
        <v>151</v>
      </c>
      <c r="AF9" s="269">
        <v>119</v>
      </c>
      <c r="AG9" s="269">
        <v>84.4</v>
      </c>
      <c r="AH9" s="269">
        <v>159.9</v>
      </c>
      <c r="AI9" s="269">
        <v>150.9</v>
      </c>
      <c r="AJ9" s="269">
        <v>119.2</v>
      </c>
      <c r="AK9" s="269">
        <v>90.3</v>
      </c>
      <c r="AL9" s="269">
        <v>142.83</v>
      </c>
      <c r="AM9" s="269">
        <v>177</v>
      </c>
      <c r="AN9" s="269">
        <v>208.3</v>
      </c>
      <c r="AO9" s="269">
        <v>150.77</v>
      </c>
      <c r="AP9" s="215">
        <v>1</v>
      </c>
      <c r="AQ9" s="215">
        <v>1</v>
      </c>
      <c r="AR9" s="215">
        <v>1</v>
      </c>
      <c r="AS9" s="303"/>
      <c r="AT9" s="305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75"/>
      <c r="BH9" s="75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</row>
    <row r="10" spans="1:96" s="67" customFormat="1" ht="14.25" customHeight="1">
      <c r="A10" s="138">
        <v>1</v>
      </c>
      <c r="B10" s="139"/>
      <c r="C10"/>
      <c r="D10" t="s">
        <v>7</v>
      </c>
      <c r="E10" s="139"/>
      <c r="F10" s="141">
        <v>60</v>
      </c>
      <c r="G10" s="142"/>
      <c r="H10" s="142"/>
      <c r="I10" s="142"/>
      <c r="J10" s="142"/>
      <c r="K10" s="143">
        <v>40087</v>
      </c>
      <c r="L10" s="82">
        <f>IF(F10="","",MAX(N10:R10))</f>
        <v>40087</v>
      </c>
      <c r="M10" s="83">
        <f>IF(F10="","",+L10+(F10*7/5))</f>
        <v>40171</v>
      </c>
      <c r="N10" s="77">
        <f aca="true" t="shared" si="0" ref="N10:N47">IF(K10="",(DATEVALUE("10/1/2007")),K10)</f>
        <v>40087</v>
      </c>
      <c r="O10" s="78">
        <f aca="true" t="shared" si="1" ref="O10:R12">IF(G10="",(DATEVALUE("10/1/2007")),VLOOKUP(G10,$A$10:$M$62,13))</f>
        <v>39356</v>
      </c>
      <c r="P10" s="78">
        <f t="shared" si="1"/>
        <v>39356</v>
      </c>
      <c r="Q10" s="78">
        <f t="shared" si="1"/>
        <v>39356</v>
      </c>
      <c r="R10" s="78">
        <f t="shared" si="1"/>
        <v>39356</v>
      </c>
      <c r="S10" s="139"/>
      <c r="T10" s="397"/>
      <c r="U10" s="216"/>
      <c r="V10" s="216"/>
      <c r="W10" s="216"/>
      <c r="X10" s="217"/>
      <c r="Y10" s="218"/>
      <c r="Z10" s="218"/>
      <c r="AA10" s="218"/>
      <c r="AB10" s="218"/>
      <c r="AC10" s="218"/>
      <c r="AD10" s="218"/>
      <c r="AE10" s="218">
        <v>40</v>
      </c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306"/>
      <c r="AT10" s="307"/>
      <c r="AU10" s="68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</row>
    <row r="11" spans="1:96" s="67" customFormat="1" ht="14.25" customHeight="1">
      <c r="A11" s="138">
        <v>2</v>
      </c>
      <c r="B11" s="140"/>
      <c r="C11"/>
      <c r="D11" t="s">
        <v>10</v>
      </c>
      <c r="E11" s="139"/>
      <c r="F11" s="141">
        <v>600</v>
      </c>
      <c r="G11" s="144"/>
      <c r="H11" s="144"/>
      <c r="I11" s="144"/>
      <c r="J11" s="144"/>
      <c r="K11" s="143">
        <v>40182</v>
      </c>
      <c r="L11" s="82">
        <f>IF(F11="","",MAX(N11:R11))</f>
        <v>40182</v>
      </c>
      <c r="M11" s="83">
        <f>IF(F11="","",+L11+(F11*7/5))</f>
        <v>41022</v>
      </c>
      <c r="N11" s="77">
        <f t="shared" si="0"/>
        <v>40182</v>
      </c>
      <c r="O11" s="78">
        <f t="shared" si="1"/>
        <v>39356</v>
      </c>
      <c r="P11" s="78">
        <f t="shared" si="1"/>
        <v>39356</v>
      </c>
      <c r="Q11" s="78">
        <f t="shared" si="1"/>
        <v>39356</v>
      </c>
      <c r="R11" s="78">
        <f t="shared" si="1"/>
        <v>39356</v>
      </c>
      <c r="S11" s="139"/>
      <c r="T11" s="397"/>
      <c r="U11" s="216"/>
      <c r="V11" s="216"/>
      <c r="W11" s="216"/>
      <c r="X11" s="217"/>
      <c r="Y11" s="218"/>
      <c r="Z11" s="218">
        <f>60*8</f>
        <v>480</v>
      </c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306"/>
      <c r="AT11" s="307"/>
      <c r="AU11" s="68"/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89"/>
      <c r="BV11" s="289"/>
      <c r="BW11" s="289"/>
      <c r="BX11" s="289"/>
      <c r="BY11" s="289"/>
      <c r="BZ11" s="289"/>
      <c r="CA11" s="289"/>
      <c r="CB11" s="289"/>
      <c r="CC11" s="289"/>
      <c r="CD11" s="289"/>
      <c r="CE11" s="289"/>
      <c r="CF11" s="289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</row>
    <row r="12" spans="1:96" s="67" customFormat="1" ht="14.25" customHeight="1">
      <c r="A12" s="138"/>
      <c r="B12" s="140"/>
      <c r="C12"/>
      <c r="D12" t="s">
        <v>163</v>
      </c>
      <c r="E12" s="139"/>
      <c r="F12" s="141">
        <v>600</v>
      </c>
      <c r="G12" s="144"/>
      <c r="H12" s="144"/>
      <c r="I12" s="144"/>
      <c r="J12" s="144"/>
      <c r="K12" s="143">
        <v>40183</v>
      </c>
      <c r="L12" s="82">
        <f>IF(F12="","",MAX(N12:R12))</f>
        <v>40183</v>
      </c>
      <c r="M12" s="83">
        <f>IF(F12="","",+L12+(F12*7/5))</f>
        <v>41023</v>
      </c>
      <c r="N12" s="77">
        <f>IF(K12="",(DATEVALUE("10/1/2007")),K12)</f>
        <v>40183</v>
      </c>
      <c r="O12" s="78">
        <f t="shared" si="1"/>
        <v>39356</v>
      </c>
      <c r="P12" s="78">
        <f t="shared" si="1"/>
        <v>39356</v>
      </c>
      <c r="Q12" s="78">
        <f t="shared" si="1"/>
        <v>39356</v>
      </c>
      <c r="R12" s="78">
        <f t="shared" si="1"/>
        <v>39356</v>
      </c>
      <c r="S12" s="139"/>
      <c r="T12" s="397"/>
      <c r="U12" s="216"/>
      <c r="V12" s="216"/>
      <c r="W12" s="216"/>
      <c r="X12" s="217"/>
      <c r="Y12" s="218"/>
      <c r="Z12" s="218"/>
      <c r="AA12" s="218"/>
      <c r="AB12" s="218"/>
      <c r="AC12" s="218"/>
      <c r="AD12" s="218"/>
      <c r="AE12" s="218"/>
      <c r="AF12" s="218"/>
      <c r="AG12" s="218"/>
      <c r="AH12" s="218">
        <f>1/5*F12*8</f>
        <v>960</v>
      </c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306"/>
      <c r="AT12" s="307"/>
      <c r="AU12" s="68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</row>
    <row r="13" spans="1:96" s="67" customFormat="1" ht="14.25" customHeight="1">
      <c r="A13" s="138"/>
      <c r="B13" s="140"/>
      <c r="C13"/>
      <c r="D13"/>
      <c r="E13" s="139"/>
      <c r="F13" s="141"/>
      <c r="G13" s="144"/>
      <c r="H13" s="144"/>
      <c r="I13" s="144"/>
      <c r="J13" s="144"/>
      <c r="K13" s="143"/>
      <c r="L13" s="82"/>
      <c r="M13" s="83"/>
      <c r="N13" s="77"/>
      <c r="O13" s="78"/>
      <c r="P13" s="78"/>
      <c r="Q13" s="78"/>
      <c r="R13" s="78"/>
      <c r="S13" s="139"/>
      <c r="T13" s="397"/>
      <c r="U13" s="216"/>
      <c r="V13" s="216"/>
      <c r="W13" s="216"/>
      <c r="X13" s="217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306"/>
      <c r="AT13" s="307"/>
      <c r="AU13" s="68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</row>
    <row r="14" spans="1:96" s="67" customFormat="1" ht="14.25" customHeight="1">
      <c r="A14" s="138"/>
      <c r="B14" s="140"/>
      <c r="C14"/>
      <c r="D14" s="1" t="s">
        <v>11</v>
      </c>
      <c r="E14" s="139"/>
      <c r="F14" s="141"/>
      <c r="G14" s="144"/>
      <c r="H14" s="144"/>
      <c r="I14" s="144"/>
      <c r="J14" s="144"/>
      <c r="K14" s="143"/>
      <c r="L14" s="82"/>
      <c r="M14" s="83"/>
      <c r="N14" s="77"/>
      <c r="O14" s="78"/>
      <c r="P14" s="78"/>
      <c r="Q14" s="78"/>
      <c r="R14" s="78"/>
      <c r="S14" s="139"/>
      <c r="T14" s="397"/>
      <c r="U14" s="216"/>
      <c r="V14" s="216"/>
      <c r="W14" s="216"/>
      <c r="X14" s="217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306"/>
      <c r="AT14" s="307"/>
      <c r="AU14" s="68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89"/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</row>
    <row r="15" spans="1:96" s="67" customFormat="1" ht="14.25" customHeight="1">
      <c r="A15" s="138"/>
      <c r="B15" s="140"/>
      <c r="C15"/>
      <c r="D15"/>
      <c r="E15" s="139"/>
      <c r="F15" s="141"/>
      <c r="G15" s="144"/>
      <c r="H15" s="144"/>
      <c r="I15" s="144"/>
      <c r="J15" s="144"/>
      <c r="K15" s="143"/>
      <c r="L15" s="82"/>
      <c r="M15" s="83"/>
      <c r="N15" s="77"/>
      <c r="O15" s="78"/>
      <c r="P15" s="78"/>
      <c r="Q15" s="78"/>
      <c r="R15" s="78"/>
      <c r="S15" s="139"/>
      <c r="T15" s="397"/>
      <c r="U15" s="216"/>
      <c r="V15" s="216"/>
      <c r="W15" s="216"/>
      <c r="X15" s="217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306"/>
      <c r="AT15" s="307"/>
      <c r="AU15" s="68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</row>
    <row r="16" spans="1:96" s="67" customFormat="1" ht="15">
      <c r="A16" s="138">
        <v>3</v>
      </c>
      <c r="B16" s="139"/>
      <c r="C16"/>
      <c r="D16" t="s">
        <v>51</v>
      </c>
      <c r="E16" s="139"/>
      <c r="F16" s="141">
        <v>20</v>
      </c>
      <c r="G16" s="142"/>
      <c r="H16" s="142"/>
      <c r="I16" s="142"/>
      <c r="J16" s="142"/>
      <c r="K16" s="143">
        <v>40238</v>
      </c>
      <c r="L16" s="82">
        <f>IF(F16="","",MAX(N16:R16))</f>
        <v>40238</v>
      </c>
      <c r="M16" s="83">
        <f>IF(F16="","",+L16+(F16*7/5))</f>
        <v>40266</v>
      </c>
      <c r="N16" s="77">
        <f t="shared" si="0"/>
        <v>40238</v>
      </c>
      <c r="O16" s="78">
        <f aca="true" t="shared" si="2" ref="O16:O28">IF(G16="",(DATEVALUE("10/1/2007")),VLOOKUP(G16,$A$10:$M$62,13))</f>
        <v>39356</v>
      </c>
      <c r="P16" s="78">
        <f aca="true" t="shared" si="3" ref="P16:P28">IF(H16="",(DATEVALUE("10/1/2007")),VLOOKUP(H16,$A$10:$M$62,13))</f>
        <v>39356</v>
      </c>
      <c r="Q16" s="78">
        <f aca="true" t="shared" si="4" ref="Q16:Q28">IF(I16="",(DATEVALUE("10/1/2007")),VLOOKUP(I16,$A$10:$M$62,13))</f>
        <v>39356</v>
      </c>
      <c r="R16" s="78">
        <f aca="true" t="shared" si="5" ref="R16:R28">IF(J16="",(DATEVALUE("10/1/2007")),VLOOKUP(J16,$A$10:$M$62,13))</f>
        <v>39356</v>
      </c>
      <c r="S16" s="219"/>
      <c r="T16" s="397">
        <v>1</v>
      </c>
      <c r="U16" s="216"/>
      <c r="V16" s="216"/>
      <c r="W16" s="216"/>
      <c r="X16" s="217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>
        <f aca="true" t="shared" si="6" ref="AK16:AK22">2*F16*8</f>
        <v>320</v>
      </c>
      <c r="AL16" s="218"/>
      <c r="AM16" s="218"/>
      <c r="AN16" s="218"/>
      <c r="AO16" s="218"/>
      <c r="AP16" s="218"/>
      <c r="AQ16" s="218"/>
      <c r="AR16" s="218"/>
      <c r="AS16" s="306"/>
      <c r="AT16" s="307"/>
      <c r="AU16" s="6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</row>
    <row r="17" spans="1:96" s="67" customFormat="1" ht="15">
      <c r="A17" s="138">
        <v>4</v>
      </c>
      <c r="B17" s="145"/>
      <c r="C17"/>
      <c r="D17" t="s">
        <v>52</v>
      </c>
      <c r="E17" s="139"/>
      <c r="F17" s="141">
        <v>40</v>
      </c>
      <c r="G17" s="142">
        <v>3</v>
      </c>
      <c r="H17" s="142"/>
      <c r="I17" s="142"/>
      <c r="J17" s="142"/>
      <c r="K17" s="143"/>
      <c r="L17" s="82">
        <f>IF(F17="","",MAX(N17:R17))</f>
        <v>40266</v>
      </c>
      <c r="M17" s="83">
        <f>IF(F17="","",+L17+(F17*7/5))</f>
        <v>40322</v>
      </c>
      <c r="N17" s="77">
        <f t="shared" si="0"/>
        <v>39356</v>
      </c>
      <c r="O17" s="78">
        <f t="shared" si="2"/>
        <v>40266</v>
      </c>
      <c r="P17" s="78">
        <f t="shared" si="3"/>
        <v>39356</v>
      </c>
      <c r="Q17" s="78">
        <f t="shared" si="4"/>
        <v>39356</v>
      </c>
      <c r="R17" s="78">
        <f t="shared" si="5"/>
        <v>39356</v>
      </c>
      <c r="S17" s="219"/>
      <c r="T17" s="397">
        <v>1</v>
      </c>
      <c r="U17" s="216"/>
      <c r="V17" s="216"/>
      <c r="W17" s="216"/>
      <c r="X17" s="217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>
        <f t="shared" si="6"/>
        <v>640</v>
      </c>
      <c r="AL17" s="218"/>
      <c r="AM17" s="218"/>
      <c r="AN17" s="218"/>
      <c r="AO17" s="218"/>
      <c r="AP17" s="218"/>
      <c r="AQ17" s="218"/>
      <c r="AR17" s="218"/>
      <c r="AS17" s="306"/>
      <c r="AT17" s="307"/>
      <c r="AU17" s="6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289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</row>
    <row r="18" spans="1:96" s="67" customFormat="1" ht="15">
      <c r="A18" s="138">
        <v>5</v>
      </c>
      <c r="B18" s="145"/>
      <c r="C18"/>
      <c r="D18" t="s">
        <v>53</v>
      </c>
      <c r="E18" s="139"/>
      <c r="F18" s="141">
        <v>20</v>
      </c>
      <c r="G18" s="142">
        <v>4</v>
      </c>
      <c r="H18" s="142"/>
      <c r="I18" s="142"/>
      <c r="J18" s="142"/>
      <c r="K18" s="143"/>
      <c r="L18" s="82">
        <f aca="true" t="shared" si="7" ref="L18:L61">IF(F18="","",MAX(N18:R18))</f>
        <v>40322</v>
      </c>
      <c r="M18" s="83">
        <f aca="true" t="shared" si="8" ref="M18:M61">IF(F18="","",+L18+(F18*7/5))</f>
        <v>40350</v>
      </c>
      <c r="N18" s="77">
        <f t="shared" si="0"/>
        <v>39356</v>
      </c>
      <c r="O18" s="78">
        <f t="shared" si="2"/>
        <v>40322</v>
      </c>
      <c r="P18" s="78">
        <f t="shared" si="3"/>
        <v>39356</v>
      </c>
      <c r="Q18" s="78">
        <f t="shared" si="4"/>
        <v>39356</v>
      </c>
      <c r="R18" s="78">
        <f t="shared" si="5"/>
        <v>39356</v>
      </c>
      <c r="S18" s="219"/>
      <c r="T18" s="397">
        <v>0.5</v>
      </c>
      <c r="U18" s="216"/>
      <c r="V18" s="216"/>
      <c r="W18" s="216"/>
      <c r="X18" s="217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>
        <f t="shared" si="6"/>
        <v>320</v>
      </c>
      <c r="AL18" s="218"/>
      <c r="AM18" s="218"/>
      <c r="AN18" s="218"/>
      <c r="AO18" s="218"/>
      <c r="AP18" s="218"/>
      <c r="AQ18" s="218"/>
      <c r="AR18" s="218"/>
      <c r="AS18" s="306"/>
      <c r="AT18" s="307"/>
      <c r="AU18" s="6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</row>
    <row r="19" spans="1:96" s="67" customFormat="1" ht="15">
      <c r="A19" s="138">
        <v>6</v>
      </c>
      <c r="B19" s="145"/>
      <c r="C19"/>
      <c r="D19" t="s">
        <v>54</v>
      </c>
      <c r="E19" s="146"/>
      <c r="F19" s="141">
        <v>40</v>
      </c>
      <c r="G19" s="144">
        <v>5</v>
      </c>
      <c r="H19" s="144"/>
      <c r="I19" s="144"/>
      <c r="J19" s="144"/>
      <c r="K19" s="143"/>
      <c r="L19" s="82">
        <f t="shared" si="7"/>
        <v>40350</v>
      </c>
      <c r="M19" s="83">
        <f t="shared" si="8"/>
        <v>40406</v>
      </c>
      <c r="N19" s="77">
        <f t="shared" si="0"/>
        <v>39356</v>
      </c>
      <c r="O19" s="78">
        <f t="shared" si="2"/>
        <v>40350</v>
      </c>
      <c r="P19" s="78">
        <f t="shared" si="3"/>
        <v>39356</v>
      </c>
      <c r="Q19" s="78">
        <f t="shared" si="4"/>
        <v>39356</v>
      </c>
      <c r="R19" s="78">
        <f t="shared" si="5"/>
        <v>39356</v>
      </c>
      <c r="S19" s="219"/>
      <c r="T19" s="397">
        <v>7.2</v>
      </c>
      <c r="U19" s="216"/>
      <c r="V19" s="216"/>
      <c r="W19" s="216"/>
      <c r="X19" s="217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>
        <f t="shared" si="6"/>
        <v>640</v>
      </c>
      <c r="AL19" s="218"/>
      <c r="AM19" s="218"/>
      <c r="AN19" s="218"/>
      <c r="AO19" s="218"/>
      <c r="AP19" s="218"/>
      <c r="AQ19" s="218"/>
      <c r="AR19" s="218"/>
      <c r="AS19" s="306"/>
      <c r="AT19" s="307"/>
      <c r="AU19" s="6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289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</row>
    <row r="20" spans="1:96" s="67" customFormat="1" ht="15">
      <c r="A20" s="138">
        <v>7</v>
      </c>
      <c r="B20" s="145"/>
      <c r="C20"/>
      <c r="D20" t="s">
        <v>55</v>
      </c>
      <c r="E20" s="139"/>
      <c r="F20" s="141">
        <v>20</v>
      </c>
      <c r="G20" s="142">
        <v>6</v>
      </c>
      <c r="H20" s="142"/>
      <c r="I20" s="142"/>
      <c r="J20" s="142"/>
      <c r="K20" s="143"/>
      <c r="L20" s="82">
        <f t="shared" si="7"/>
        <v>40406</v>
      </c>
      <c r="M20" s="83">
        <f t="shared" si="8"/>
        <v>40434</v>
      </c>
      <c r="N20" s="77">
        <f t="shared" si="0"/>
        <v>39356</v>
      </c>
      <c r="O20" s="78">
        <f t="shared" si="2"/>
        <v>40406</v>
      </c>
      <c r="P20" s="78">
        <f t="shared" si="3"/>
        <v>39356</v>
      </c>
      <c r="Q20" s="78">
        <f t="shared" si="4"/>
        <v>39356</v>
      </c>
      <c r="R20" s="78">
        <f t="shared" si="5"/>
        <v>39356</v>
      </c>
      <c r="S20" s="219"/>
      <c r="T20" s="397">
        <v>15</v>
      </c>
      <c r="U20" s="216"/>
      <c r="V20" s="216"/>
      <c r="W20" s="216"/>
      <c r="X20" s="217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>
        <f t="shared" si="6"/>
        <v>320</v>
      </c>
      <c r="AL20" s="218"/>
      <c r="AM20" s="218"/>
      <c r="AN20" s="218"/>
      <c r="AO20" s="218"/>
      <c r="AP20" s="218"/>
      <c r="AQ20" s="218"/>
      <c r="AR20" s="218"/>
      <c r="AS20" s="306"/>
      <c r="AT20" s="307"/>
      <c r="AU20" s="6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</row>
    <row r="21" spans="1:96" s="67" customFormat="1" ht="15">
      <c r="A21" s="138">
        <v>8</v>
      </c>
      <c r="B21" s="145"/>
      <c r="C21"/>
      <c r="D21" t="s">
        <v>56</v>
      </c>
      <c r="E21" s="139"/>
      <c r="F21" s="141">
        <v>20</v>
      </c>
      <c r="G21" s="142">
        <v>7</v>
      </c>
      <c r="H21" s="142"/>
      <c r="I21" s="142"/>
      <c r="J21" s="142"/>
      <c r="K21" s="143"/>
      <c r="L21" s="82">
        <f t="shared" si="7"/>
        <v>40434</v>
      </c>
      <c r="M21" s="83">
        <f t="shared" si="8"/>
        <v>40462</v>
      </c>
      <c r="N21" s="77">
        <f t="shared" si="0"/>
        <v>39356</v>
      </c>
      <c r="O21" s="78">
        <f t="shared" si="2"/>
        <v>40434</v>
      </c>
      <c r="P21" s="78">
        <f t="shared" si="3"/>
        <v>39356</v>
      </c>
      <c r="Q21" s="78">
        <f t="shared" si="4"/>
        <v>39356</v>
      </c>
      <c r="R21" s="78">
        <f t="shared" si="5"/>
        <v>39356</v>
      </c>
      <c r="S21" s="219"/>
      <c r="T21" s="397">
        <v>1.2</v>
      </c>
      <c r="U21" s="216"/>
      <c r="V21" s="216"/>
      <c r="W21" s="216"/>
      <c r="X21" s="217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>
        <f t="shared" si="6"/>
        <v>320</v>
      </c>
      <c r="AL21" s="218"/>
      <c r="AM21" s="218"/>
      <c r="AN21" s="218"/>
      <c r="AO21" s="218"/>
      <c r="AP21" s="218"/>
      <c r="AQ21" s="218"/>
      <c r="AR21" s="218"/>
      <c r="AS21" s="306"/>
      <c r="AT21" s="307"/>
      <c r="AU21" s="6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</row>
    <row r="22" spans="1:96" s="67" customFormat="1" ht="15">
      <c r="A22" s="138">
        <v>9</v>
      </c>
      <c r="B22" s="145"/>
      <c r="C22"/>
      <c r="D22" t="s">
        <v>57</v>
      </c>
      <c r="E22" s="139"/>
      <c r="F22" s="141">
        <v>20</v>
      </c>
      <c r="G22" s="142">
        <v>8</v>
      </c>
      <c r="H22" s="142"/>
      <c r="I22" s="142"/>
      <c r="J22" s="142"/>
      <c r="K22" s="143"/>
      <c r="L22" s="82">
        <f t="shared" si="7"/>
        <v>40462</v>
      </c>
      <c r="M22" s="83">
        <f t="shared" si="8"/>
        <v>40490</v>
      </c>
      <c r="N22" s="77">
        <f t="shared" si="0"/>
        <v>39356</v>
      </c>
      <c r="O22" s="78">
        <f t="shared" si="2"/>
        <v>40462</v>
      </c>
      <c r="P22" s="78">
        <f t="shared" si="3"/>
        <v>39356</v>
      </c>
      <c r="Q22" s="78">
        <f t="shared" si="4"/>
        <v>39356</v>
      </c>
      <c r="R22" s="78">
        <f t="shared" si="5"/>
        <v>39356</v>
      </c>
      <c r="S22" s="219"/>
      <c r="T22" s="397">
        <v>4</v>
      </c>
      <c r="U22" s="216"/>
      <c r="V22" s="216"/>
      <c r="W22" s="216"/>
      <c r="X22" s="217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>
        <f t="shared" si="6"/>
        <v>320</v>
      </c>
      <c r="AL22" s="218"/>
      <c r="AM22" s="218"/>
      <c r="AN22" s="218"/>
      <c r="AO22" s="218"/>
      <c r="AP22" s="218"/>
      <c r="AQ22" s="218"/>
      <c r="AR22" s="218"/>
      <c r="AS22" s="306"/>
      <c r="AT22" s="307"/>
      <c r="AU22" s="408">
        <f>SUM(AK16:AK22)</f>
        <v>2880</v>
      </c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</row>
    <row r="23" spans="1:96" s="67" customFormat="1" ht="15">
      <c r="A23" s="138">
        <v>10</v>
      </c>
      <c r="B23" s="145"/>
      <c r="C23"/>
      <c r="D23"/>
      <c r="E23" s="139"/>
      <c r="F23" s="141"/>
      <c r="G23" s="144"/>
      <c r="H23" s="144"/>
      <c r="I23" s="144"/>
      <c r="J23" s="144"/>
      <c r="K23" s="143"/>
      <c r="L23" s="82">
        <f t="shared" si="7"/>
      </c>
      <c r="M23" s="83">
        <f t="shared" si="8"/>
      </c>
      <c r="N23" s="77">
        <f t="shared" si="0"/>
        <v>39356</v>
      </c>
      <c r="O23" s="78">
        <f t="shared" si="2"/>
        <v>39356</v>
      </c>
      <c r="P23" s="78">
        <f t="shared" si="3"/>
        <v>39356</v>
      </c>
      <c r="Q23" s="78">
        <f t="shared" si="4"/>
        <v>39356</v>
      </c>
      <c r="R23" s="78">
        <f t="shared" si="5"/>
        <v>39356</v>
      </c>
      <c r="S23" s="219"/>
      <c r="T23" s="397"/>
      <c r="U23" s="216"/>
      <c r="V23" s="216"/>
      <c r="W23" s="216"/>
      <c r="X23" s="217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306"/>
      <c r="AT23" s="307"/>
      <c r="AU23" s="6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</row>
    <row r="24" spans="1:96" s="67" customFormat="1" ht="15">
      <c r="A24" s="138">
        <v>11</v>
      </c>
      <c r="B24" s="139"/>
      <c r="C24"/>
      <c r="D24" t="s">
        <v>58</v>
      </c>
      <c r="E24" s="139"/>
      <c r="F24" s="141">
        <v>20</v>
      </c>
      <c r="G24" s="142">
        <v>9</v>
      </c>
      <c r="H24" s="142"/>
      <c r="I24" s="142"/>
      <c r="J24" s="142"/>
      <c r="K24" s="143"/>
      <c r="L24" s="82">
        <f t="shared" si="7"/>
        <v>40490</v>
      </c>
      <c r="M24" s="83">
        <f t="shared" si="8"/>
        <v>40518</v>
      </c>
      <c r="N24" s="77">
        <f t="shared" si="0"/>
        <v>39356</v>
      </c>
      <c r="O24" s="78">
        <f t="shared" si="2"/>
        <v>40490</v>
      </c>
      <c r="P24" s="78">
        <f t="shared" si="3"/>
        <v>39356</v>
      </c>
      <c r="Q24" s="78">
        <f t="shared" si="4"/>
        <v>39356</v>
      </c>
      <c r="R24" s="78">
        <f t="shared" si="5"/>
        <v>39356</v>
      </c>
      <c r="S24" s="219"/>
      <c r="T24" s="397">
        <v>10</v>
      </c>
      <c r="U24" s="216"/>
      <c r="V24" s="216"/>
      <c r="W24" s="216"/>
      <c r="X24" s="217"/>
      <c r="Y24" s="218"/>
      <c r="Z24" s="218"/>
      <c r="AA24" s="218"/>
      <c r="AB24" s="218"/>
      <c r="AC24" s="218"/>
      <c r="AD24" s="218"/>
      <c r="AE24" s="218"/>
      <c r="AF24" s="218"/>
      <c r="AG24" s="218">
        <f>8*F24</f>
        <v>160</v>
      </c>
      <c r="AH24" s="218"/>
      <c r="AI24" s="218"/>
      <c r="AJ24" s="218"/>
      <c r="AK24" s="218">
        <f>F24*8</f>
        <v>160</v>
      </c>
      <c r="AL24" s="218"/>
      <c r="AM24" s="218"/>
      <c r="AN24" s="218"/>
      <c r="AO24" s="218"/>
      <c r="AP24" s="218"/>
      <c r="AQ24" s="218"/>
      <c r="AR24" s="218"/>
      <c r="AS24" s="306"/>
      <c r="AT24" s="307"/>
      <c r="AU24" s="6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</row>
    <row r="25" spans="1:96" s="67" customFormat="1" ht="15">
      <c r="A25" s="138">
        <v>12</v>
      </c>
      <c r="B25" s="145"/>
      <c r="C25"/>
      <c r="D25" t="s">
        <v>59</v>
      </c>
      <c r="E25" s="139"/>
      <c r="F25" s="141">
        <v>20</v>
      </c>
      <c r="G25" s="142">
        <v>11</v>
      </c>
      <c r="H25" s="142"/>
      <c r="I25" s="142"/>
      <c r="J25" s="142"/>
      <c r="K25" s="143"/>
      <c r="L25" s="82">
        <f t="shared" si="7"/>
        <v>40518</v>
      </c>
      <c r="M25" s="83">
        <f t="shared" si="8"/>
        <v>40546</v>
      </c>
      <c r="N25" s="77">
        <f t="shared" si="0"/>
        <v>39356</v>
      </c>
      <c r="O25" s="78">
        <f t="shared" si="2"/>
        <v>40518</v>
      </c>
      <c r="P25" s="78">
        <f t="shared" si="3"/>
        <v>39356</v>
      </c>
      <c r="Q25" s="78">
        <f t="shared" si="4"/>
        <v>39356</v>
      </c>
      <c r="R25" s="78">
        <f t="shared" si="5"/>
        <v>39356</v>
      </c>
      <c r="S25" s="219"/>
      <c r="T25" s="397">
        <v>5</v>
      </c>
      <c r="U25" s="216"/>
      <c r="V25" s="216"/>
      <c r="W25" s="216"/>
      <c r="X25" s="217"/>
      <c r="Y25" s="218"/>
      <c r="Z25" s="218"/>
      <c r="AA25" s="218"/>
      <c r="AB25" s="218"/>
      <c r="AC25" s="218"/>
      <c r="AD25" s="218"/>
      <c r="AE25" s="218"/>
      <c r="AF25" s="218"/>
      <c r="AG25" s="218">
        <f>8*F25</f>
        <v>160</v>
      </c>
      <c r="AH25" s="218"/>
      <c r="AI25" s="218"/>
      <c r="AJ25" s="218"/>
      <c r="AK25" s="218">
        <f>F25*8</f>
        <v>160</v>
      </c>
      <c r="AL25" s="218"/>
      <c r="AM25" s="218"/>
      <c r="AN25" s="218"/>
      <c r="AO25" s="218"/>
      <c r="AP25" s="218"/>
      <c r="AQ25" s="218"/>
      <c r="AR25" s="218"/>
      <c r="AS25" s="306"/>
      <c r="AT25" s="307"/>
      <c r="AU25" s="6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</row>
    <row r="26" spans="1:96" s="67" customFormat="1" ht="15">
      <c r="A26" s="138">
        <v>13</v>
      </c>
      <c r="B26" s="145"/>
      <c r="C26"/>
      <c r="D26" t="s">
        <v>60</v>
      </c>
      <c r="E26" s="139"/>
      <c r="F26" s="141">
        <v>20</v>
      </c>
      <c r="G26" s="142">
        <v>12</v>
      </c>
      <c r="H26" s="142"/>
      <c r="I26" s="142"/>
      <c r="J26" s="142"/>
      <c r="K26" s="143"/>
      <c r="L26" s="82">
        <f t="shared" si="7"/>
        <v>40546</v>
      </c>
      <c r="M26" s="83">
        <f t="shared" si="8"/>
        <v>40574</v>
      </c>
      <c r="N26" s="77">
        <f t="shared" si="0"/>
        <v>39356</v>
      </c>
      <c r="O26" s="78">
        <f t="shared" si="2"/>
        <v>40546</v>
      </c>
      <c r="P26" s="78">
        <f t="shared" si="3"/>
        <v>39356</v>
      </c>
      <c r="Q26" s="78">
        <f t="shared" si="4"/>
        <v>39356</v>
      </c>
      <c r="R26" s="78">
        <f t="shared" si="5"/>
        <v>39356</v>
      </c>
      <c r="S26" s="219"/>
      <c r="T26" s="397">
        <v>2</v>
      </c>
      <c r="U26" s="216"/>
      <c r="V26" s="216"/>
      <c r="W26" s="216"/>
      <c r="X26" s="217"/>
      <c r="Y26" s="218"/>
      <c r="Z26" s="218"/>
      <c r="AA26" s="218"/>
      <c r="AB26" s="218"/>
      <c r="AC26" s="218"/>
      <c r="AD26" s="218"/>
      <c r="AE26" s="218"/>
      <c r="AF26" s="218"/>
      <c r="AG26" s="218">
        <f>8*F26</f>
        <v>160</v>
      </c>
      <c r="AH26" s="218"/>
      <c r="AI26" s="218"/>
      <c r="AJ26" s="218"/>
      <c r="AK26" s="218">
        <f>F26*8</f>
        <v>160</v>
      </c>
      <c r="AL26" s="218"/>
      <c r="AM26" s="218"/>
      <c r="AN26" s="218"/>
      <c r="AO26" s="218"/>
      <c r="AP26" s="218"/>
      <c r="AQ26" s="218"/>
      <c r="AR26" s="218"/>
      <c r="AS26" s="306"/>
      <c r="AT26" s="307"/>
      <c r="AU26" s="6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89"/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</row>
    <row r="27" spans="1:96" s="67" customFormat="1" ht="15">
      <c r="A27" s="138">
        <v>14</v>
      </c>
      <c r="B27" s="145"/>
      <c r="C27"/>
      <c r="D27" t="s">
        <v>61</v>
      </c>
      <c r="E27" s="139"/>
      <c r="F27" s="141">
        <v>20</v>
      </c>
      <c r="G27" s="144">
        <v>13</v>
      </c>
      <c r="H27" s="144"/>
      <c r="I27" s="144"/>
      <c r="J27" s="144"/>
      <c r="K27" s="143"/>
      <c r="L27" s="82">
        <f t="shared" si="7"/>
        <v>40574</v>
      </c>
      <c r="M27" s="83">
        <f t="shared" si="8"/>
        <v>40602</v>
      </c>
      <c r="N27" s="77">
        <f t="shared" si="0"/>
        <v>39356</v>
      </c>
      <c r="O27" s="78">
        <f t="shared" si="2"/>
        <v>40574</v>
      </c>
      <c r="P27" s="78">
        <f t="shared" si="3"/>
        <v>39356</v>
      </c>
      <c r="Q27" s="78">
        <f t="shared" si="4"/>
        <v>39356</v>
      </c>
      <c r="R27" s="78">
        <f t="shared" si="5"/>
        <v>39356</v>
      </c>
      <c r="S27" s="219"/>
      <c r="T27" s="397">
        <v>2</v>
      </c>
      <c r="U27" s="216"/>
      <c r="V27" s="216"/>
      <c r="W27" s="216"/>
      <c r="X27" s="217"/>
      <c r="Y27" s="218"/>
      <c r="Z27" s="218"/>
      <c r="AA27" s="218"/>
      <c r="AB27" s="218"/>
      <c r="AC27" s="218"/>
      <c r="AD27" s="218"/>
      <c r="AE27" s="218"/>
      <c r="AF27" s="218"/>
      <c r="AG27" s="218">
        <f>8*F27</f>
        <v>160</v>
      </c>
      <c r="AH27" s="218"/>
      <c r="AI27" s="218"/>
      <c r="AJ27" s="218"/>
      <c r="AK27" s="218">
        <f>F27*8</f>
        <v>160</v>
      </c>
      <c r="AL27" s="218"/>
      <c r="AM27" s="218"/>
      <c r="AN27" s="218"/>
      <c r="AO27" s="218"/>
      <c r="AP27" s="218"/>
      <c r="AQ27" s="218"/>
      <c r="AR27" s="218"/>
      <c r="AS27" s="306"/>
      <c r="AT27" s="307"/>
      <c r="AU27" s="6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89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</row>
    <row r="28" spans="1:96" s="67" customFormat="1" ht="15">
      <c r="A28" s="138">
        <v>15</v>
      </c>
      <c r="B28" s="145"/>
      <c r="C28"/>
      <c r="D28" t="s">
        <v>0</v>
      </c>
      <c r="E28" s="139"/>
      <c r="F28" s="141">
        <v>20</v>
      </c>
      <c r="G28" s="142">
        <v>14</v>
      </c>
      <c r="H28" s="142"/>
      <c r="I28" s="142"/>
      <c r="J28" s="142"/>
      <c r="K28" s="143"/>
      <c r="L28" s="82">
        <f t="shared" si="7"/>
        <v>40602</v>
      </c>
      <c r="M28" s="83">
        <f t="shared" si="8"/>
        <v>40630</v>
      </c>
      <c r="N28" s="77">
        <f t="shared" si="0"/>
        <v>39356</v>
      </c>
      <c r="O28" s="78">
        <f t="shared" si="2"/>
        <v>40602</v>
      </c>
      <c r="P28" s="78">
        <f t="shared" si="3"/>
        <v>39356</v>
      </c>
      <c r="Q28" s="78">
        <f t="shared" si="4"/>
        <v>39356</v>
      </c>
      <c r="R28" s="78">
        <f t="shared" si="5"/>
        <v>39356</v>
      </c>
      <c r="S28" s="219"/>
      <c r="T28" s="397">
        <v>2</v>
      </c>
      <c r="U28" s="216"/>
      <c r="V28" s="216"/>
      <c r="W28" s="216"/>
      <c r="X28" s="217"/>
      <c r="Y28" s="218"/>
      <c r="Z28" s="218"/>
      <c r="AA28" s="218"/>
      <c r="AB28" s="218"/>
      <c r="AC28" s="218"/>
      <c r="AD28" s="218"/>
      <c r="AE28" s="218"/>
      <c r="AF28" s="218"/>
      <c r="AG28" s="218">
        <f>8*F28</f>
        <v>160</v>
      </c>
      <c r="AH28" s="218"/>
      <c r="AI28" s="218"/>
      <c r="AJ28" s="218"/>
      <c r="AK28" s="218">
        <f>F28*8</f>
        <v>160</v>
      </c>
      <c r="AL28" s="218"/>
      <c r="AM28" s="218"/>
      <c r="AN28" s="218"/>
      <c r="AO28" s="218"/>
      <c r="AP28" s="218"/>
      <c r="AQ28" s="218"/>
      <c r="AR28" s="218"/>
      <c r="AS28" s="306"/>
      <c r="AT28" s="307"/>
      <c r="AU28" s="6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89"/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</row>
    <row r="29" spans="1:96" s="67" customFormat="1" ht="15">
      <c r="A29" s="138"/>
      <c r="B29" s="145"/>
      <c r="C29"/>
      <c r="D29"/>
      <c r="E29" s="139"/>
      <c r="F29" s="141"/>
      <c r="G29" s="142"/>
      <c r="H29" s="142"/>
      <c r="I29" s="142"/>
      <c r="J29" s="142"/>
      <c r="K29" s="143"/>
      <c r="L29" s="82"/>
      <c r="M29" s="83"/>
      <c r="N29" s="77"/>
      <c r="O29" s="78"/>
      <c r="P29" s="78"/>
      <c r="Q29" s="78"/>
      <c r="R29" s="78"/>
      <c r="S29" s="219"/>
      <c r="T29" s="397"/>
      <c r="U29" s="216"/>
      <c r="V29" s="216"/>
      <c r="W29" s="216"/>
      <c r="X29" s="217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306"/>
      <c r="AT29" s="307"/>
      <c r="AU29" s="6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89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</row>
    <row r="30" spans="1:96" s="67" customFormat="1" ht="15">
      <c r="A30" s="138">
        <v>17</v>
      </c>
      <c r="B30" s="145"/>
      <c r="C30"/>
      <c r="D30"/>
      <c r="E30" s="139"/>
      <c r="F30" s="141"/>
      <c r="G30" s="142"/>
      <c r="H30" s="142"/>
      <c r="I30" s="142"/>
      <c r="J30" s="142"/>
      <c r="K30" s="143"/>
      <c r="L30" s="82">
        <f t="shared" si="7"/>
      </c>
      <c r="M30" s="83">
        <f t="shared" si="8"/>
      </c>
      <c r="N30" s="77">
        <f t="shared" si="0"/>
        <v>39356</v>
      </c>
      <c r="O30" s="78">
        <f aca="true" t="shared" si="9" ref="O30:R31">IF(G30="",(DATEVALUE("10/1/2007")),VLOOKUP(G30,$A$10:$M$62,13))</f>
        <v>39356</v>
      </c>
      <c r="P30" s="78">
        <f t="shared" si="9"/>
        <v>39356</v>
      </c>
      <c r="Q30" s="78">
        <f t="shared" si="9"/>
        <v>39356</v>
      </c>
      <c r="R30" s="78">
        <f t="shared" si="9"/>
        <v>39356</v>
      </c>
      <c r="S30" s="219"/>
      <c r="T30" s="397"/>
      <c r="U30" s="216"/>
      <c r="V30" s="216"/>
      <c r="W30" s="216"/>
      <c r="X30" s="217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306"/>
      <c r="AT30" s="307"/>
      <c r="AU30" s="6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</row>
    <row r="31" spans="1:96" s="67" customFormat="1" ht="15">
      <c r="A31" s="138"/>
      <c r="B31" s="145"/>
      <c r="C31"/>
      <c r="D31" s="1" t="s">
        <v>12</v>
      </c>
      <c r="E31" s="139"/>
      <c r="F31" s="141"/>
      <c r="G31" s="142"/>
      <c r="H31" s="142"/>
      <c r="I31" s="142"/>
      <c r="J31" s="142"/>
      <c r="K31" s="143"/>
      <c r="L31" s="82"/>
      <c r="M31" s="83"/>
      <c r="N31" s="77"/>
      <c r="O31" s="78">
        <f t="shared" si="9"/>
        <v>39356</v>
      </c>
      <c r="P31" s="78">
        <f t="shared" si="9"/>
        <v>39356</v>
      </c>
      <c r="Q31" s="78">
        <f t="shared" si="9"/>
        <v>39356</v>
      </c>
      <c r="R31" s="78">
        <f t="shared" si="9"/>
        <v>39356</v>
      </c>
      <c r="S31" s="219"/>
      <c r="T31" s="397">
        <v>250</v>
      </c>
      <c r="U31" s="216"/>
      <c r="V31" s="216"/>
      <c r="W31" s="216"/>
      <c r="X31" s="217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306"/>
      <c r="AT31" s="307"/>
      <c r="AU31" s="67" t="s">
        <v>161</v>
      </c>
      <c r="AV31" s="67" t="s">
        <v>162</v>
      </c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89"/>
      <c r="BV31" s="289"/>
      <c r="BW31" s="289"/>
      <c r="BX31" s="289"/>
      <c r="BY31" s="289"/>
      <c r="BZ31" s="289"/>
      <c r="CA31" s="289"/>
      <c r="CB31" s="289"/>
      <c r="CC31" s="289"/>
      <c r="CD31" s="289"/>
      <c r="CE31" s="289"/>
      <c r="CF31" s="289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</row>
    <row r="32" spans="1:96" s="67" customFormat="1" ht="15">
      <c r="A32" s="138"/>
      <c r="B32" s="145"/>
      <c r="C32"/>
      <c r="D32"/>
      <c r="E32" s="139"/>
      <c r="F32" s="141"/>
      <c r="G32" s="142"/>
      <c r="H32" s="142"/>
      <c r="I32" s="142"/>
      <c r="J32" s="142"/>
      <c r="K32" s="143"/>
      <c r="L32" s="82"/>
      <c r="M32" s="83"/>
      <c r="N32" s="77"/>
      <c r="O32" s="78"/>
      <c r="P32" s="78"/>
      <c r="Q32" s="78"/>
      <c r="R32" s="78"/>
      <c r="S32" s="219"/>
      <c r="T32" s="397"/>
      <c r="U32" s="216"/>
      <c r="V32" s="216"/>
      <c r="W32" s="216"/>
      <c r="X32" s="217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306"/>
      <c r="AT32" s="307"/>
      <c r="AU32" s="6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89"/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</row>
    <row r="33" spans="1:96" s="67" customFormat="1" ht="15">
      <c r="A33" s="138">
        <v>18</v>
      </c>
      <c r="B33" s="145"/>
      <c r="C33"/>
      <c r="D33" t="s">
        <v>6</v>
      </c>
      <c r="E33" s="139"/>
      <c r="F33" s="141">
        <v>50</v>
      </c>
      <c r="G33" s="142"/>
      <c r="H33" s="142"/>
      <c r="I33" s="142"/>
      <c r="J33" s="142"/>
      <c r="K33" s="143">
        <v>40452</v>
      </c>
      <c r="L33" s="82">
        <f t="shared" si="7"/>
        <v>40452</v>
      </c>
      <c r="M33" s="83">
        <f t="shared" si="8"/>
        <v>40522</v>
      </c>
      <c r="N33" s="77">
        <f t="shared" si="0"/>
        <v>40452</v>
      </c>
      <c r="O33" s="78">
        <f aca="true" t="shared" si="10" ref="O33:O62">IF(G33="",(DATEVALUE("10/1/2007")),VLOOKUP(G33,$A$10:$M$62,13))</f>
        <v>39356</v>
      </c>
      <c r="P33" s="78">
        <f aca="true" t="shared" si="11" ref="P33:P62">IF(H33="",(DATEVALUE("10/1/2007")),VLOOKUP(H33,$A$10:$M$62,13))</f>
        <v>39356</v>
      </c>
      <c r="Q33" s="78">
        <f aca="true" t="shared" si="12" ref="Q33:Q62">IF(I33="",(DATEVALUE("10/1/2007")),VLOOKUP(I33,$A$10:$M$62,13))</f>
        <v>39356</v>
      </c>
      <c r="R33" s="78">
        <f aca="true" t="shared" si="13" ref="R33:R62">IF(J33="",(DATEVALUE("10/1/2007")),VLOOKUP(J33,$A$10:$M$62,13))</f>
        <v>39356</v>
      </c>
      <c r="S33" s="219"/>
      <c r="T33" s="397">
        <v>1</v>
      </c>
      <c r="U33" s="216"/>
      <c r="V33" s="216"/>
      <c r="W33" s="216"/>
      <c r="X33" s="217"/>
      <c r="Y33" s="218"/>
      <c r="Z33" s="218"/>
      <c r="AA33" s="218"/>
      <c r="AB33" s="218"/>
      <c r="AC33" s="218"/>
      <c r="AD33" s="218"/>
      <c r="AE33" s="218">
        <v>160</v>
      </c>
      <c r="AF33" s="218"/>
      <c r="AG33" s="218">
        <f>4*AE33</f>
        <v>640</v>
      </c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306"/>
      <c r="AT33" s="307"/>
      <c r="AU33" s="69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289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89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</row>
    <row r="34" spans="1:96" s="67" customFormat="1" ht="15">
      <c r="A34" s="138">
        <v>19</v>
      </c>
      <c r="B34" s="145"/>
      <c r="C34"/>
      <c r="D34"/>
      <c r="E34" s="139"/>
      <c r="F34" s="141"/>
      <c r="G34" s="142"/>
      <c r="H34" s="142"/>
      <c r="I34" s="142"/>
      <c r="J34" s="142"/>
      <c r="K34" s="143"/>
      <c r="L34" s="82">
        <f t="shared" si="7"/>
      </c>
      <c r="M34" s="83">
        <f t="shared" si="8"/>
      </c>
      <c r="N34" s="77">
        <f t="shared" si="0"/>
        <v>39356</v>
      </c>
      <c r="O34" s="78">
        <f t="shared" si="10"/>
        <v>39356</v>
      </c>
      <c r="P34" s="78">
        <f t="shared" si="11"/>
        <v>39356</v>
      </c>
      <c r="Q34" s="78">
        <f t="shared" si="12"/>
        <v>39356</v>
      </c>
      <c r="R34" s="78">
        <f t="shared" si="13"/>
        <v>39356</v>
      </c>
      <c r="S34" s="219"/>
      <c r="T34" s="397"/>
      <c r="U34" s="216"/>
      <c r="V34" s="216"/>
      <c r="W34" s="216"/>
      <c r="X34" s="217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306"/>
      <c r="AT34" s="307"/>
      <c r="AU34" s="6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</row>
    <row r="35" spans="1:96" s="67" customFormat="1" ht="15">
      <c r="A35" s="138">
        <v>20</v>
      </c>
      <c r="B35" s="145"/>
      <c r="C35"/>
      <c r="D35" t="s">
        <v>5</v>
      </c>
      <c r="E35" s="139"/>
      <c r="F35" s="141">
        <v>50</v>
      </c>
      <c r="G35" s="142">
        <v>18</v>
      </c>
      <c r="H35" s="142"/>
      <c r="I35" s="142"/>
      <c r="J35" s="142"/>
      <c r="K35" s="143"/>
      <c r="L35" s="82">
        <f t="shared" si="7"/>
        <v>40522</v>
      </c>
      <c r="M35" s="83">
        <f t="shared" si="8"/>
        <v>40592</v>
      </c>
      <c r="N35" s="77">
        <f t="shared" si="0"/>
        <v>39356</v>
      </c>
      <c r="O35" s="78">
        <f t="shared" si="10"/>
        <v>40522</v>
      </c>
      <c r="P35" s="78">
        <f t="shared" si="11"/>
        <v>39356</v>
      </c>
      <c r="Q35" s="78">
        <f t="shared" si="12"/>
        <v>39356</v>
      </c>
      <c r="R35" s="78">
        <f t="shared" si="13"/>
        <v>39356</v>
      </c>
      <c r="S35" s="219"/>
      <c r="T35" s="397">
        <v>3</v>
      </c>
      <c r="U35" s="216"/>
      <c r="V35" s="216"/>
      <c r="W35" s="216"/>
      <c r="X35" s="217"/>
      <c r="Y35" s="218"/>
      <c r="Z35" s="218"/>
      <c r="AA35" s="218"/>
      <c r="AB35" s="218"/>
      <c r="AC35" s="218"/>
      <c r="AD35" s="218"/>
      <c r="AE35" s="218">
        <v>160</v>
      </c>
      <c r="AF35" s="218"/>
      <c r="AG35" s="218">
        <f aca="true" t="shared" si="14" ref="AG35:AG48">4*AE35</f>
        <v>640</v>
      </c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306"/>
      <c r="AT35" s="307"/>
      <c r="AU35" s="6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</row>
    <row r="36" spans="1:96" s="67" customFormat="1" ht="15">
      <c r="A36" s="138">
        <v>21</v>
      </c>
      <c r="B36" s="139"/>
      <c r="C36"/>
      <c r="D36"/>
      <c r="E36" s="139"/>
      <c r="F36" s="141"/>
      <c r="G36" s="142"/>
      <c r="H36" s="142"/>
      <c r="I36" s="142"/>
      <c r="J36" s="142"/>
      <c r="K36" s="143"/>
      <c r="L36" s="82">
        <f t="shared" si="7"/>
      </c>
      <c r="M36" s="83">
        <f t="shared" si="8"/>
      </c>
      <c r="N36" s="77">
        <f t="shared" si="0"/>
        <v>39356</v>
      </c>
      <c r="O36" s="78">
        <f t="shared" si="10"/>
        <v>39356</v>
      </c>
      <c r="P36" s="78">
        <f t="shared" si="11"/>
        <v>39356</v>
      </c>
      <c r="Q36" s="78">
        <f t="shared" si="12"/>
        <v>39356</v>
      </c>
      <c r="R36" s="78">
        <f t="shared" si="13"/>
        <v>39356</v>
      </c>
      <c r="S36" s="219"/>
      <c r="T36" s="397"/>
      <c r="U36" s="216"/>
      <c r="V36" s="216"/>
      <c r="W36" s="216"/>
      <c r="X36" s="217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306"/>
      <c r="AT36" s="307"/>
      <c r="AU36" s="6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</row>
    <row r="37" spans="1:96" s="67" customFormat="1" ht="15">
      <c r="A37" s="138">
        <v>22</v>
      </c>
      <c r="B37" s="145"/>
      <c r="C37"/>
      <c r="D37" t="s">
        <v>4</v>
      </c>
      <c r="E37" s="139"/>
      <c r="F37" s="141">
        <v>50</v>
      </c>
      <c r="G37" s="142">
        <v>20</v>
      </c>
      <c r="H37" s="142"/>
      <c r="I37" s="142"/>
      <c r="J37" s="142"/>
      <c r="K37" s="143"/>
      <c r="L37" s="82">
        <f t="shared" si="7"/>
        <v>40592</v>
      </c>
      <c r="M37" s="83">
        <f t="shared" si="8"/>
        <v>40662</v>
      </c>
      <c r="N37" s="77">
        <f t="shared" si="0"/>
        <v>39356</v>
      </c>
      <c r="O37" s="78">
        <f t="shared" si="10"/>
        <v>40592</v>
      </c>
      <c r="P37" s="78">
        <f t="shared" si="11"/>
        <v>39356</v>
      </c>
      <c r="Q37" s="78">
        <f t="shared" si="12"/>
        <v>39356</v>
      </c>
      <c r="R37" s="78">
        <f t="shared" si="13"/>
        <v>39356</v>
      </c>
      <c r="S37" s="219"/>
      <c r="T37" s="397">
        <v>2</v>
      </c>
      <c r="U37" s="216"/>
      <c r="V37" s="216"/>
      <c r="W37" s="216"/>
      <c r="X37" s="217"/>
      <c r="Y37" s="218"/>
      <c r="Z37" s="218"/>
      <c r="AA37" s="218"/>
      <c r="AB37" s="218"/>
      <c r="AC37" s="218"/>
      <c r="AD37" s="218"/>
      <c r="AE37" s="218">
        <v>320</v>
      </c>
      <c r="AF37" s="218"/>
      <c r="AG37" s="218">
        <f t="shared" si="14"/>
        <v>1280</v>
      </c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306"/>
      <c r="AT37" s="307"/>
      <c r="AU37" s="6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</row>
    <row r="38" spans="1:96" s="67" customFormat="1" ht="15">
      <c r="A38" s="138">
        <v>23</v>
      </c>
      <c r="B38" s="145"/>
      <c r="C38"/>
      <c r="D38"/>
      <c r="E38" s="139"/>
      <c r="F38" s="141"/>
      <c r="G38" s="142"/>
      <c r="H38" s="142"/>
      <c r="I38" s="142"/>
      <c r="J38" s="142"/>
      <c r="K38" s="143"/>
      <c r="L38" s="82">
        <f t="shared" si="7"/>
      </c>
      <c r="M38" s="83">
        <f t="shared" si="8"/>
      </c>
      <c r="N38" s="77">
        <f t="shared" si="0"/>
        <v>39356</v>
      </c>
      <c r="O38" s="78">
        <f t="shared" si="10"/>
        <v>39356</v>
      </c>
      <c r="P38" s="78">
        <f t="shared" si="11"/>
        <v>39356</v>
      </c>
      <c r="Q38" s="78">
        <f t="shared" si="12"/>
        <v>39356</v>
      </c>
      <c r="R38" s="78">
        <f t="shared" si="13"/>
        <v>39356</v>
      </c>
      <c r="S38" s="219"/>
      <c r="T38" s="397"/>
      <c r="U38" s="216"/>
      <c r="V38" s="216"/>
      <c r="W38" s="216"/>
      <c r="X38" s="217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306"/>
      <c r="AT38" s="307"/>
      <c r="AU38" s="6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</row>
    <row r="39" spans="1:96" s="67" customFormat="1" ht="15">
      <c r="A39" s="138">
        <v>24</v>
      </c>
      <c r="B39" s="145"/>
      <c r="C39"/>
      <c r="D39" t="s">
        <v>3</v>
      </c>
      <c r="E39" s="139"/>
      <c r="F39" s="141">
        <v>30</v>
      </c>
      <c r="G39" s="142">
        <v>22</v>
      </c>
      <c r="H39" s="142"/>
      <c r="I39" s="142"/>
      <c r="J39" s="142"/>
      <c r="K39" s="143"/>
      <c r="L39" s="82">
        <f t="shared" si="7"/>
        <v>40662</v>
      </c>
      <c r="M39" s="83">
        <f t="shared" si="8"/>
        <v>40704</v>
      </c>
      <c r="N39" s="77">
        <f t="shared" si="0"/>
        <v>39356</v>
      </c>
      <c r="O39" s="78">
        <f t="shared" si="10"/>
        <v>40662</v>
      </c>
      <c r="P39" s="78">
        <f t="shared" si="11"/>
        <v>39356</v>
      </c>
      <c r="Q39" s="78">
        <f t="shared" si="12"/>
        <v>39356</v>
      </c>
      <c r="R39" s="78">
        <f t="shared" si="13"/>
        <v>39356</v>
      </c>
      <c r="S39" s="219"/>
      <c r="T39" s="397">
        <v>1</v>
      </c>
      <c r="U39" s="216"/>
      <c r="V39" s="216"/>
      <c r="W39" s="216"/>
      <c r="X39" s="217"/>
      <c r="Y39" s="218"/>
      <c r="Z39" s="218"/>
      <c r="AA39" s="218"/>
      <c r="AB39" s="218"/>
      <c r="AC39" s="218"/>
      <c r="AD39" s="218"/>
      <c r="AE39" s="218">
        <v>160</v>
      </c>
      <c r="AF39" s="218"/>
      <c r="AG39" s="218">
        <f t="shared" si="14"/>
        <v>640</v>
      </c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306"/>
      <c r="AT39" s="307"/>
      <c r="AU39" s="6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</row>
    <row r="40" spans="1:96" s="67" customFormat="1" ht="15">
      <c r="A40" s="138">
        <v>25</v>
      </c>
      <c r="B40" s="145"/>
      <c r="C40"/>
      <c r="D40"/>
      <c r="E40" s="139"/>
      <c r="F40" s="141"/>
      <c r="G40" s="142"/>
      <c r="H40" s="142"/>
      <c r="I40" s="142"/>
      <c r="J40" s="142"/>
      <c r="K40" s="143"/>
      <c r="L40" s="82">
        <f t="shared" si="7"/>
      </c>
      <c r="M40" s="83">
        <f t="shared" si="8"/>
      </c>
      <c r="N40" s="77">
        <f t="shared" si="0"/>
        <v>39356</v>
      </c>
      <c r="O40" s="78">
        <f t="shared" si="10"/>
        <v>39356</v>
      </c>
      <c r="P40" s="78">
        <f t="shared" si="11"/>
        <v>39356</v>
      </c>
      <c r="Q40" s="78">
        <f t="shared" si="12"/>
        <v>39356</v>
      </c>
      <c r="R40" s="78">
        <f t="shared" si="13"/>
        <v>39356</v>
      </c>
      <c r="S40" s="219"/>
      <c r="T40" s="397"/>
      <c r="U40" s="216"/>
      <c r="V40" s="216"/>
      <c r="W40" s="216"/>
      <c r="X40" s="217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306"/>
      <c r="AT40" s="307"/>
      <c r="AU40" s="6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</row>
    <row r="41" spans="1:96" s="67" customFormat="1" ht="15">
      <c r="A41" s="138">
        <v>26</v>
      </c>
      <c r="B41" s="145"/>
      <c r="C41"/>
      <c r="D41" t="s">
        <v>9</v>
      </c>
      <c r="E41" s="139"/>
      <c r="F41" s="141">
        <v>20</v>
      </c>
      <c r="G41" s="142">
        <v>24</v>
      </c>
      <c r="H41" s="142"/>
      <c r="I41" s="142"/>
      <c r="J41" s="142"/>
      <c r="K41" s="143"/>
      <c r="L41" s="82">
        <f t="shared" si="7"/>
        <v>40704</v>
      </c>
      <c r="M41" s="83">
        <f t="shared" si="8"/>
        <v>40732</v>
      </c>
      <c r="N41" s="77">
        <f t="shared" si="0"/>
        <v>39356</v>
      </c>
      <c r="O41" s="78">
        <f t="shared" si="10"/>
        <v>40704</v>
      </c>
      <c r="P41" s="78">
        <f t="shared" si="11"/>
        <v>39356</v>
      </c>
      <c r="Q41" s="78">
        <f t="shared" si="12"/>
        <v>39356</v>
      </c>
      <c r="R41" s="78">
        <f t="shared" si="13"/>
        <v>39356</v>
      </c>
      <c r="S41" s="219"/>
      <c r="T41" s="397">
        <v>2</v>
      </c>
      <c r="U41" s="216"/>
      <c r="V41" s="216"/>
      <c r="W41" s="216"/>
      <c r="X41" s="217"/>
      <c r="Y41" s="218"/>
      <c r="Z41" s="218"/>
      <c r="AA41" s="218"/>
      <c r="AB41" s="218"/>
      <c r="AC41" s="218"/>
      <c r="AD41" s="218"/>
      <c r="AE41" s="218">
        <v>320</v>
      </c>
      <c r="AF41" s="218"/>
      <c r="AG41" s="218">
        <f t="shared" si="14"/>
        <v>1280</v>
      </c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306"/>
      <c r="AT41" s="307"/>
      <c r="AU41" s="69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289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</row>
    <row r="42" spans="1:96" s="67" customFormat="1" ht="15">
      <c r="A42" s="138">
        <v>27</v>
      </c>
      <c r="B42" s="145"/>
      <c r="C42"/>
      <c r="D42"/>
      <c r="E42" s="139"/>
      <c r="F42" s="141"/>
      <c r="G42" s="142"/>
      <c r="H42" s="142"/>
      <c r="I42" s="142"/>
      <c r="J42" s="142"/>
      <c r="K42" s="143"/>
      <c r="L42" s="82">
        <f t="shared" si="7"/>
      </c>
      <c r="M42" s="83">
        <f t="shared" si="8"/>
      </c>
      <c r="N42" s="77">
        <f t="shared" si="0"/>
        <v>39356</v>
      </c>
      <c r="O42" s="78">
        <f t="shared" si="10"/>
        <v>39356</v>
      </c>
      <c r="P42" s="78">
        <f t="shared" si="11"/>
        <v>39356</v>
      </c>
      <c r="Q42" s="78">
        <f t="shared" si="12"/>
        <v>39356</v>
      </c>
      <c r="R42" s="78">
        <f t="shared" si="13"/>
        <v>39356</v>
      </c>
      <c r="S42" s="219"/>
      <c r="T42" s="397"/>
      <c r="U42" s="216"/>
      <c r="V42" s="216"/>
      <c r="W42" s="216"/>
      <c r="X42" s="217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306"/>
      <c r="AT42" s="307"/>
      <c r="AU42" s="6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</row>
    <row r="43" spans="1:96" s="67" customFormat="1" ht="15">
      <c r="A43" s="138">
        <v>28</v>
      </c>
      <c r="B43" s="145"/>
      <c r="C43"/>
      <c r="D43" t="s">
        <v>2</v>
      </c>
      <c r="E43" s="139"/>
      <c r="F43" s="141">
        <v>50</v>
      </c>
      <c r="G43" s="142">
        <v>26</v>
      </c>
      <c r="H43" s="142"/>
      <c r="I43" s="142"/>
      <c r="J43" s="142"/>
      <c r="K43" s="143"/>
      <c r="L43" s="82">
        <f t="shared" si="7"/>
        <v>40732</v>
      </c>
      <c r="M43" s="83">
        <f t="shared" si="8"/>
        <v>40802</v>
      </c>
      <c r="N43" s="77">
        <f t="shared" si="0"/>
        <v>39356</v>
      </c>
      <c r="O43" s="78">
        <f t="shared" si="10"/>
        <v>40732</v>
      </c>
      <c r="P43" s="78">
        <f t="shared" si="11"/>
        <v>39356</v>
      </c>
      <c r="Q43" s="78">
        <f t="shared" si="12"/>
        <v>39356</v>
      </c>
      <c r="R43" s="78">
        <f t="shared" si="13"/>
        <v>39356</v>
      </c>
      <c r="S43" s="219"/>
      <c r="T43" s="397">
        <v>1</v>
      </c>
      <c r="U43" s="216"/>
      <c r="V43" s="216"/>
      <c r="W43" s="216"/>
      <c r="X43" s="217"/>
      <c r="Y43" s="218"/>
      <c r="Z43" s="218"/>
      <c r="AA43" s="218"/>
      <c r="AB43" s="218"/>
      <c r="AC43" s="218"/>
      <c r="AD43" s="218"/>
      <c r="AE43" s="218">
        <v>480</v>
      </c>
      <c r="AF43" s="218"/>
      <c r="AG43" s="218">
        <f t="shared" si="14"/>
        <v>1920</v>
      </c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306"/>
      <c r="AT43" s="307"/>
      <c r="AU43" s="6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</row>
    <row r="44" spans="1:96" s="67" customFormat="1" ht="15">
      <c r="A44" s="138">
        <v>29</v>
      </c>
      <c r="B44" s="145"/>
      <c r="C44"/>
      <c r="D44"/>
      <c r="E44" s="139"/>
      <c r="F44" s="141"/>
      <c r="G44" s="142"/>
      <c r="H44" s="142"/>
      <c r="I44" s="142"/>
      <c r="J44" s="142"/>
      <c r="K44" s="143"/>
      <c r="L44" s="82">
        <f t="shared" si="7"/>
      </c>
      <c r="M44" s="83">
        <f t="shared" si="8"/>
      </c>
      <c r="N44" s="77">
        <f t="shared" si="0"/>
        <v>39356</v>
      </c>
      <c r="O44" s="78">
        <f t="shared" si="10"/>
        <v>39356</v>
      </c>
      <c r="P44" s="78">
        <f t="shared" si="11"/>
        <v>39356</v>
      </c>
      <c r="Q44" s="78">
        <f t="shared" si="12"/>
        <v>39356</v>
      </c>
      <c r="R44" s="78">
        <f t="shared" si="13"/>
        <v>39356</v>
      </c>
      <c r="S44" s="219"/>
      <c r="T44" s="397"/>
      <c r="U44" s="216"/>
      <c r="V44" s="216"/>
      <c r="W44" s="216"/>
      <c r="X44" s="217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306"/>
      <c r="AT44" s="307"/>
      <c r="AU44" s="6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</row>
    <row r="45" spans="1:96" s="67" customFormat="1" ht="15">
      <c r="A45" s="138">
        <v>30</v>
      </c>
      <c r="B45" s="139"/>
      <c r="C45"/>
      <c r="D45" t="s">
        <v>1</v>
      </c>
      <c r="E45" s="139"/>
      <c r="F45" s="141">
        <v>50</v>
      </c>
      <c r="G45" s="142">
        <v>28</v>
      </c>
      <c r="H45" s="142"/>
      <c r="I45" s="142"/>
      <c r="J45" s="142"/>
      <c r="K45" s="143"/>
      <c r="L45" s="82">
        <f t="shared" si="7"/>
        <v>40802</v>
      </c>
      <c r="M45" s="83">
        <f t="shared" si="8"/>
        <v>40872</v>
      </c>
      <c r="N45" s="77">
        <f t="shared" si="0"/>
        <v>39356</v>
      </c>
      <c r="O45" s="78">
        <f t="shared" si="10"/>
        <v>40802</v>
      </c>
      <c r="P45" s="78">
        <f t="shared" si="11"/>
        <v>39356</v>
      </c>
      <c r="Q45" s="78">
        <f t="shared" si="12"/>
        <v>39356</v>
      </c>
      <c r="R45" s="78">
        <f t="shared" si="13"/>
        <v>39356</v>
      </c>
      <c r="S45" s="219"/>
      <c r="T45" s="397">
        <v>40</v>
      </c>
      <c r="U45" s="216"/>
      <c r="V45" s="216"/>
      <c r="W45" s="216"/>
      <c r="X45" s="217"/>
      <c r="Y45" s="218"/>
      <c r="Z45" s="218"/>
      <c r="AA45" s="218"/>
      <c r="AB45" s="218"/>
      <c r="AC45" s="218"/>
      <c r="AD45" s="218"/>
      <c r="AE45" s="218">
        <v>320</v>
      </c>
      <c r="AF45" s="218"/>
      <c r="AG45" s="218">
        <f t="shared" si="14"/>
        <v>1280</v>
      </c>
      <c r="AH45" s="218">
        <v>160</v>
      </c>
      <c r="AI45" s="218"/>
      <c r="AJ45" s="218"/>
      <c r="AK45" s="218">
        <v>200</v>
      </c>
      <c r="AL45" s="218"/>
      <c r="AM45" s="218"/>
      <c r="AN45" s="218"/>
      <c r="AO45" s="218"/>
      <c r="AP45" s="218"/>
      <c r="AQ45" s="218"/>
      <c r="AR45" s="218"/>
      <c r="AS45" s="306"/>
      <c r="AT45" s="307"/>
      <c r="AU45" s="6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</row>
    <row r="46" spans="1:96" s="67" customFormat="1" ht="15">
      <c r="A46" s="138">
        <v>31</v>
      </c>
      <c r="B46" s="145"/>
      <c r="C46"/>
      <c r="D46"/>
      <c r="E46" s="139"/>
      <c r="F46" s="141"/>
      <c r="G46" s="142"/>
      <c r="H46" s="142"/>
      <c r="I46" s="142"/>
      <c r="J46" s="142"/>
      <c r="K46" s="143"/>
      <c r="L46" s="82">
        <f t="shared" si="7"/>
      </c>
      <c r="M46" s="83">
        <f t="shared" si="8"/>
      </c>
      <c r="N46" s="77">
        <f t="shared" si="0"/>
        <v>39356</v>
      </c>
      <c r="O46" s="78">
        <f t="shared" si="10"/>
        <v>39356</v>
      </c>
      <c r="P46" s="78">
        <f t="shared" si="11"/>
        <v>39356</v>
      </c>
      <c r="Q46" s="78">
        <f t="shared" si="12"/>
        <v>39356</v>
      </c>
      <c r="R46" s="78">
        <f t="shared" si="13"/>
        <v>39356</v>
      </c>
      <c r="S46" s="219"/>
      <c r="T46" s="397"/>
      <c r="U46" s="216"/>
      <c r="V46" s="216"/>
      <c r="W46" s="216"/>
      <c r="X46" s="217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306"/>
      <c r="AT46" s="307"/>
      <c r="AU46" s="6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</row>
    <row r="47" spans="1:96" s="67" customFormat="1" ht="15">
      <c r="A47" s="138">
        <v>32</v>
      </c>
      <c r="B47" s="145"/>
      <c r="C47"/>
      <c r="D47"/>
      <c r="E47" s="139"/>
      <c r="F47" s="141"/>
      <c r="G47" s="142"/>
      <c r="H47" s="142"/>
      <c r="I47" s="142"/>
      <c r="J47" s="142"/>
      <c r="K47" s="143"/>
      <c r="L47" s="82">
        <f t="shared" si="7"/>
      </c>
      <c r="M47" s="83">
        <f t="shared" si="8"/>
      </c>
      <c r="N47" s="77">
        <f t="shared" si="0"/>
        <v>39356</v>
      </c>
      <c r="O47" s="78">
        <f t="shared" si="10"/>
        <v>39356</v>
      </c>
      <c r="P47" s="78">
        <f t="shared" si="11"/>
        <v>39356</v>
      </c>
      <c r="Q47" s="78">
        <f t="shared" si="12"/>
        <v>39356</v>
      </c>
      <c r="R47" s="78">
        <f t="shared" si="13"/>
        <v>39356</v>
      </c>
      <c r="S47" s="219"/>
      <c r="T47" s="397"/>
      <c r="U47" s="216"/>
      <c r="V47" s="216"/>
      <c r="W47" s="216"/>
      <c r="X47" s="217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306"/>
      <c r="AT47" s="307"/>
      <c r="AU47" s="6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89"/>
      <c r="BV47" s="289"/>
      <c r="BW47" s="289"/>
      <c r="BX47" s="289"/>
      <c r="BY47" s="289"/>
      <c r="BZ47" s="289"/>
      <c r="CA47" s="289"/>
      <c r="CB47" s="289"/>
      <c r="CC47" s="289"/>
      <c r="CD47" s="289"/>
      <c r="CE47" s="289"/>
      <c r="CF47" s="289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</row>
    <row r="48" spans="1:96" s="67" customFormat="1" ht="15">
      <c r="A48" s="138">
        <v>33</v>
      </c>
      <c r="B48" s="145"/>
      <c r="C48"/>
      <c r="D48" s="1" t="s">
        <v>13</v>
      </c>
      <c r="E48" s="139"/>
      <c r="F48" s="141">
        <v>60</v>
      </c>
      <c r="G48" s="142"/>
      <c r="H48" s="142"/>
      <c r="I48" s="142"/>
      <c r="J48" s="142"/>
      <c r="K48" s="143">
        <v>40910</v>
      </c>
      <c r="L48" s="82">
        <f t="shared" si="7"/>
        <v>40910</v>
      </c>
      <c r="M48" s="83">
        <f t="shared" si="8"/>
        <v>40994</v>
      </c>
      <c r="N48" s="77">
        <f aca="true" t="shared" si="15" ref="N48:N58">IF(K48="",(DATEVALUE("10/1/2007")),K48)</f>
        <v>40910</v>
      </c>
      <c r="O48" s="78">
        <f t="shared" si="10"/>
        <v>39356</v>
      </c>
      <c r="P48" s="78">
        <f t="shared" si="11"/>
        <v>39356</v>
      </c>
      <c r="Q48" s="78">
        <f t="shared" si="12"/>
        <v>39356</v>
      </c>
      <c r="R48" s="78">
        <f t="shared" si="13"/>
        <v>39356</v>
      </c>
      <c r="S48" s="219"/>
      <c r="T48" s="397"/>
      <c r="U48" s="216"/>
      <c r="V48" s="216"/>
      <c r="W48" s="216"/>
      <c r="X48" s="217"/>
      <c r="Y48" s="218"/>
      <c r="Z48" s="218"/>
      <c r="AA48" s="218"/>
      <c r="AB48" s="218"/>
      <c r="AC48" s="218"/>
      <c r="AD48" s="218"/>
      <c r="AE48" s="218">
        <f>60*8</f>
        <v>480</v>
      </c>
      <c r="AF48" s="218"/>
      <c r="AG48" s="218">
        <f t="shared" si="14"/>
        <v>1920</v>
      </c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306"/>
      <c r="AT48" s="307"/>
      <c r="AU48" s="6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</row>
    <row r="49" spans="1:96" s="67" customFormat="1" ht="15">
      <c r="A49" s="138">
        <v>34</v>
      </c>
      <c r="B49" s="145"/>
      <c r="C49"/>
      <c r="D49"/>
      <c r="E49" s="147"/>
      <c r="F49" s="141"/>
      <c r="G49" s="142"/>
      <c r="H49" s="142"/>
      <c r="I49" s="142"/>
      <c r="J49" s="142"/>
      <c r="K49" s="143"/>
      <c r="L49" s="82">
        <f t="shared" si="7"/>
      </c>
      <c r="M49" s="83">
        <f t="shared" si="8"/>
      </c>
      <c r="N49" s="77">
        <f t="shared" si="15"/>
        <v>39356</v>
      </c>
      <c r="O49" s="78">
        <f t="shared" si="10"/>
        <v>39356</v>
      </c>
      <c r="P49" s="78">
        <f t="shared" si="11"/>
        <v>39356</v>
      </c>
      <c r="Q49" s="78">
        <f t="shared" si="12"/>
        <v>39356</v>
      </c>
      <c r="R49" s="78">
        <f t="shared" si="13"/>
        <v>39356</v>
      </c>
      <c r="S49" s="219"/>
      <c r="T49" s="397"/>
      <c r="U49" s="216"/>
      <c r="V49" s="216"/>
      <c r="W49" s="216"/>
      <c r="X49" s="217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306"/>
      <c r="AT49" s="307"/>
      <c r="AU49" s="6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89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</row>
    <row r="50" spans="1:96" s="67" customFormat="1" ht="15">
      <c r="A50" s="138">
        <v>35</v>
      </c>
      <c r="B50" s="145"/>
      <c r="C50"/>
      <c r="D50"/>
      <c r="E50" s="139"/>
      <c r="F50" s="141"/>
      <c r="G50" s="142"/>
      <c r="H50" s="142"/>
      <c r="I50" s="142"/>
      <c r="J50" s="142"/>
      <c r="K50" s="143"/>
      <c r="L50" s="82">
        <f t="shared" si="7"/>
      </c>
      <c r="M50" s="83">
        <f t="shared" si="8"/>
      </c>
      <c r="N50" s="77">
        <f t="shared" si="15"/>
        <v>39356</v>
      </c>
      <c r="O50" s="78">
        <f t="shared" si="10"/>
        <v>39356</v>
      </c>
      <c r="P50" s="78">
        <f t="shared" si="11"/>
        <v>39356</v>
      </c>
      <c r="Q50" s="78">
        <f t="shared" si="12"/>
        <v>39356</v>
      </c>
      <c r="R50" s="78">
        <f t="shared" si="13"/>
        <v>39356</v>
      </c>
      <c r="S50" s="219"/>
      <c r="T50" s="397"/>
      <c r="U50" s="216"/>
      <c r="V50" s="216"/>
      <c r="W50" s="216"/>
      <c r="X50" s="217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306"/>
      <c r="AT50" s="307"/>
      <c r="AU50" s="6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</row>
    <row r="51" spans="1:96" s="67" customFormat="1" ht="15">
      <c r="A51" s="138">
        <v>36</v>
      </c>
      <c r="B51" s="145"/>
      <c r="C51"/>
      <c r="D51"/>
      <c r="E51" s="139"/>
      <c r="F51" s="141"/>
      <c r="G51" s="142"/>
      <c r="H51" s="142"/>
      <c r="I51" s="142"/>
      <c r="J51" s="142"/>
      <c r="K51" s="143"/>
      <c r="L51" s="82">
        <f t="shared" si="7"/>
      </c>
      <c r="M51" s="83">
        <f t="shared" si="8"/>
      </c>
      <c r="N51" s="77">
        <f t="shared" si="15"/>
        <v>39356</v>
      </c>
      <c r="O51" s="78">
        <f t="shared" si="10"/>
        <v>39356</v>
      </c>
      <c r="P51" s="78">
        <f t="shared" si="11"/>
        <v>39356</v>
      </c>
      <c r="Q51" s="78">
        <f t="shared" si="12"/>
        <v>39356</v>
      </c>
      <c r="R51" s="78">
        <f t="shared" si="13"/>
        <v>39356</v>
      </c>
      <c r="S51" s="219"/>
      <c r="T51" s="397"/>
      <c r="U51" s="216"/>
      <c r="V51" s="216"/>
      <c r="W51" s="216"/>
      <c r="X51" s="217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306"/>
      <c r="AT51" s="307"/>
      <c r="AU51" s="6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89"/>
      <c r="BV51" s="289"/>
      <c r="BW51" s="289"/>
      <c r="BX51" s="289"/>
      <c r="BY51" s="289"/>
      <c r="BZ51" s="289"/>
      <c r="CA51" s="289"/>
      <c r="CB51" s="289"/>
      <c r="CC51" s="289"/>
      <c r="CD51" s="289"/>
      <c r="CE51" s="289"/>
      <c r="CF51" s="289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</row>
    <row r="52" spans="1:96" s="67" customFormat="1" ht="15">
      <c r="A52" s="138">
        <v>37</v>
      </c>
      <c r="B52" s="145"/>
      <c r="C52"/>
      <c r="D52"/>
      <c r="E52" s="139"/>
      <c r="F52" s="141"/>
      <c r="G52" s="142"/>
      <c r="H52" s="142"/>
      <c r="I52" s="142"/>
      <c r="J52" s="142"/>
      <c r="K52" s="143"/>
      <c r="L52" s="82">
        <f t="shared" si="7"/>
      </c>
      <c r="M52" s="83">
        <f t="shared" si="8"/>
      </c>
      <c r="N52" s="77">
        <f t="shared" si="15"/>
        <v>39356</v>
      </c>
      <c r="O52" s="78">
        <f t="shared" si="10"/>
        <v>39356</v>
      </c>
      <c r="P52" s="78">
        <f t="shared" si="11"/>
        <v>39356</v>
      </c>
      <c r="Q52" s="78">
        <f t="shared" si="12"/>
        <v>39356</v>
      </c>
      <c r="R52" s="78">
        <f t="shared" si="13"/>
        <v>39356</v>
      </c>
      <c r="S52" s="219"/>
      <c r="T52" s="397"/>
      <c r="U52" s="216"/>
      <c r="V52" s="216"/>
      <c r="W52" s="216"/>
      <c r="X52" s="217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306"/>
      <c r="AT52" s="307"/>
      <c r="AU52" s="6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</row>
    <row r="53" spans="1:96" s="67" customFormat="1" ht="15">
      <c r="A53" s="138">
        <v>38</v>
      </c>
      <c r="B53" s="145"/>
      <c r="C53"/>
      <c r="D53"/>
      <c r="E53" s="139"/>
      <c r="F53" s="141"/>
      <c r="G53" s="142"/>
      <c r="H53" s="142"/>
      <c r="I53" s="142"/>
      <c r="J53" s="142"/>
      <c r="K53" s="143"/>
      <c r="L53" s="82">
        <f t="shared" si="7"/>
      </c>
      <c r="M53" s="83">
        <f t="shared" si="8"/>
      </c>
      <c r="N53" s="77">
        <f t="shared" si="15"/>
        <v>39356</v>
      </c>
      <c r="O53" s="78">
        <f t="shared" si="10"/>
        <v>39356</v>
      </c>
      <c r="P53" s="78">
        <f t="shared" si="11"/>
        <v>39356</v>
      </c>
      <c r="Q53" s="78">
        <f t="shared" si="12"/>
        <v>39356</v>
      </c>
      <c r="R53" s="78">
        <f t="shared" si="13"/>
        <v>39356</v>
      </c>
      <c r="S53" s="219"/>
      <c r="T53" s="397"/>
      <c r="U53" s="216"/>
      <c r="V53" s="216"/>
      <c r="W53" s="216"/>
      <c r="X53" s="217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306"/>
      <c r="AT53" s="307"/>
      <c r="AU53" s="6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89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</row>
    <row r="54" spans="1:96" s="67" customFormat="1" ht="15">
      <c r="A54" s="138">
        <v>39</v>
      </c>
      <c r="B54" s="145"/>
      <c r="C54"/>
      <c r="D54"/>
      <c r="E54" s="139"/>
      <c r="F54" s="141"/>
      <c r="G54" s="142"/>
      <c r="H54" s="142"/>
      <c r="I54" s="142"/>
      <c r="J54" s="142"/>
      <c r="K54" s="143"/>
      <c r="L54" s="82">
        <f t="shared" si="7"/>
      </c>
      <c r="M54" s="83">
        <f t="shared" si="8"/>
      </c>
      <c r="N54" s="77">
        <f t="shared" si="15"/>
        <v>39356</v>
      </c>
      <c r="O54" s="78">
        <f t="shared" si="10"/>
        <v>39356</v>
      </c>
      <c r="P54" s="78">
        <f t="shared" si="11"/>
        <v>39356</v>
      </c>
      <c r="Q54" s="78">
        <f t="shared" si="12"/>
        <v>39356</v>
      </c>
      <c r="R54" s="78">
        <f t="shared" si="13"/>
        <v>39356</v>
      </c>
      <c r="S54" s="219"/>
      <c r="T54" s="397"/>
      <c r="U54" s="216"/>
      <c r="V54" s="216"/>
      <c r="W54" s="216"/>
      <c r="X54" s="217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306"/>
      <c r="AT54" s="307"/>
      <c r="AU54" s="6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89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</row>
    <row r="55" spans="1:96" s="67" customFormat="1" ht="15">
      <c r="A55" s="138">
        <v>40</v>
      </c>
      <c r="B55" s="145"/>
      <c r="C55"/>
      <c r="D55"/>
      <c r="E55" s="147"/>
      <c r="F55" s="141"/>
      <c r="G55" s="142"/>
      <c r="H55" s="142"/>
      <c r="I55" s="142"/>
      <c r="J55" s="142"/>
      <c r="K55" s="143"/>
      <c r="L55" s="82">
        <f t="shared" si="7"/>
      </c>
      <c r="M55" s="83">
        <f t="shared" si="8"/>
      </c>
      <c r="N55" s="77">
        <f t="shared" si="15"/>
        <v>39356</v>
      </c>
      <c r="O55" s="78">
        <f t="shared" si="10"/>
        <v>39356</v>
      </c>
      <c r="P55" s="78">
        <f t="shared" si="11"/>
        <v>39356</v>
      </c>
      <c r="Q55" s="78">
        <f t="shared" si="12"/>
        <v>39356</v>
      </c>
      <c r="R55" s="78">
        <f t="shared" si="13"/>
        <v>39356</v>
      </c>
      <c r="S55" s="219"/>
      <c r="T55" s="397"/>
      <c r="U55" s="216"/>
      <c r="V55" s="216"/>
      <c r="W55" s="216"/>
      <c r="X55" s="217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306"/>
      <c r="AT55" s="307"/>
      <c r="AU55" s="6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</row>
    <row r="56" spans="1:96" s="67" customFormat="1" ht="15">
      <c r="A56" s="138">
        <v>41</v>
      </c>
      <c r="B56" s="145"/>
      <c r="C56"/>
      <c r="D56"/>
      <c r="E56" s="139"/>
      <c r="F56" s="141"/>
      <c r="G56" s="142"/>
      <c r="H56" s="142"/>
      <c r="I56" s="142"/>
      <c r="J56" s="142"/>
      <c r="K56" s="143"/>
      <c r="L56" s="82">
        <f t="shared" si="7"/>
      </c>
      <c r="M56" s="83">
        <f t="shared" si="8"/>
      </c>
      <c r="N56" s="77">
        <f t="shared" si="15"/>
        <v>39356</v>
      </c>
      <c r="O56" s="78">
        <f t="shared" si="10"/>
        <v>39356</v>
      </c>
      <c r="P56" s="78">
        <f t="shared" si="11"/>
        <v>39356</v>
      </c>
      <c r="Q56" s="78">
        <f t="shared" si="12"/>
        <v>39356</v>
      </c>
      <c r="R56" s="78">
        <f t="shared" si="13"/>
        <v>39356</v>
      </c>
      <c r="S56" s="219"/>
      <c r="T56" s="397"/>
      <c r="U56" s="216"/>
      <c r="V56" s="216"/>
      <c r="W56" s="216"/>
      <c r="X56" s="217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306"/>
      <c r="AT56" s="307"/>
      <c r="AU56" s="6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</row>
    <row r="57" spans="1:96" s="67" customFormat="1" ht="15">
      <c r="A57" s="138">
        <v>42</v>
      </c>
      <c r="B57" s="145"/>
      <c r="C57"/>
      <c r="D57"/>
      <c r="E57" s="139"/>
      <c r="F57" s="141"/>
      <c r="G57" s="142"/>
      <c r="H57" s="142"/>
      <c r="I57" s="142"/>
      <c r="J57" s="142"/>
      <c r="K57" s="143"/>
      <c r="L57" s="82">
        <f t="shared" si="7"/>
      </c>
      <c r="M57" s="83">
        <f t="shared" si="8"/>
      </c>
      <c r="N57" s="77">
        <f t="shared" si="15"/>
        <v>39356</v>
      </c>
      <c r="O57" s="78">
        <f t="shared" si="10"/>
        <v>39356</v>
      </c>
      <c r="P57" s="78">
        <f t="shared" si="11"/>
        <v>39356</v>
      </c>
      <c r="Q57" s="78">
        <f t="shared" si="12"/>
        <v>39356</v>
      </c>
      <c r="R57" s="78">
        <f t="shared" si="13"/>
        <v>39356</v>
      </c>
      <c r="S57" s="219"/>
      <c r="T57" s="397"/>
      <c r="U57" s="216"/>
      <c r="V57" s="216"/>
      <c r="W57" s="216"/>
      <c r="X57" s="217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306"/>
      <c r="AT57" s="307"/>
      <c r="AU57" s="6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289"/>
      <c r="CF57" s="289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</row>
    <row r="58" spans="1:96" s="67" customFormat="1" ht="15">
      <c r="A58" s="138">
        <v>43</v>
      </c>
      <c r="B58" s="145"/>
      <c r="C58"/>
      <c r="D58"/>
      <c r="E58" s="139"/>
      <c r="F58" s="141"/>
      <c r="G58" s="142"/>
      <c r="H58" s="142"/>
      <c r="I58" s="142"/>
      <c r="J58" s="142"/>
      <c r="K58" s="143"/>
      <c r="L58" s="82">
        <f t="shared" si="7"/>
      </c>
      <c r="M58" s="83">
        <f t="shared" si="8"/>
      </c>
      <c r="N58" s="77">
        <f t="shared" si="15"/>
        <v>39356</v>
      </c>
      <c r="O58" s="78">
        <f t="shared" si="10"/>
        <v>39356</v>
      </c>
      <c r="P58" s="78">
        <f t="shared" si="11"/>
        <v>39356</v>
      </c>
      <c r="Q58" s="78">
        <f t="shared" si="12"/>
        <v>39356</v>
      </c>
      <c r="R58" s="78">
        <f t="shared" si="13"/>
        <v>39356</v>
      </c>
      <c r="S58" s="219"/>
      <c r="T58" s="397"/>
      <c r="U58" s="216"/>
      <c r="V58" s="216"/>
      <c r="W58" s="216"/>
      <c r="X58" s="217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306"/>
      <c r="AT58" s="307"/>
      <c r="AU58" s="6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</row>
    <row r="59" spans="1:96" s="67" customFormat="1" ht="15">
      <c r="A59" s="138">
        <v>44</v>
      </c>
      <c r="B59" s="139"/>
      <c r="C59"/>
      <c r="D59"/>
      <c r="E59" s="139"/>
      <c r="F59" s="141"/>
      <c r="G59" s="142"/>
      <c r="H59" s="142"/>
      <c r="I59" s="142"/>
      <c r="J59" s="142"/>
      <c r="K59" s="143"/>
      <c r="L59" s="82">
        <f t="shared" si="7"/>
      </c>
      <c r="M59" s="83">
        <f t="shared" si="8"/>
      </c>
      <c r="N59" s="77">
        <f>IF(K59="",(DATEVALUE("10/1/2007")),K59)</f>
        <v>39356</v>
      </c>
      <c r="O59" s="78">
        <f t="shared" si="10"/>
        <v>39356</v>
      </c>
      <c r="P59" s="78">
        <f t="shared" si="11"/>
        <v>39356</v>
      </c>
      <c r="Q59" s="78">
        <f t="shared" si="12"/>
        <v>39356</v>
      </c>
      <c r="R59" s="78">
        <f t="shared" si="13"/>
        <v>39356</v>
      </c>
      <c r="S59" s="219"/>
      <c r="T59" s="397"/>
      <c r="U59" s="216"/>
      <c r="V59" s="216"/>
      <c r="W59" s="216"/>
      <c r="X59" s="217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306"/>
      <c r="AT59" s="307"/>
      <c r="AU59" s="6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</row>
    <row r="60" spans="1:96" s="67" customFormat="1" ht="15">
      <c r="A60" s="138">
        <v>45</v>
      </c>
      <c r="B60" s="145"/>
      <c r="C60"/>
      <c r="D60"/>
      <c r="E60" s="139"/>
      <c r="F60" s="141"/>
      <c r="G60" s="142"/>
      <c r="H60" s="142"/>
      <c r="I60" s="142"/>
      <c r="J60" s="142"/>
      <c r="K60" s="143"/>
      <c r="L60" s="82">
        <f t="shared" si="7"/>
      </c>
      <c r="M60" s="83">
        <f t="shared" si="8"/>
      </c>
      <c r="N60" s="77">
        <f>IF(K60="",(DATEVALUE("10/1/2007")),K60)</f>
        <v>39356</v>
      </c>
      <c r="O60" s="78">
        <f t="shared" si="10"/>
        <v>39356</v>
      </c>
      <c r="P60" s="78">
        <f t="shared" si="11"/>
        <v>39356</v>
      </c>
      <c r="Q60" s="78">
        <f t="shared" si="12"/>
        <v>39356</v>
      </c>
      <c r="R60" s="78">
        <f t="shared" si="13"/>
        <v>39356</v>
      </c>
      <c r="S60" s="219"/>
      <c r="T60" s="397"/>
      <c r="U60" s="216"/>
      <c r="V60" s="216"/>
      <c r="W60" s="216"/>
      <c r="X60" s="217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306"/>
      <c r="AT60" s="307"/>
      <c r="AU60" s="6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</row>
    <row r="61" spans="1:96" s="67" customFormat="1" ht="15">
      <c r="A61" s="138">
        <v>46</v>
      </c>
      <c r="B61" s="148"/>
      <c r="C61"/>
      <c r="D61"/>
      <c r="E61" s="139"/>
      <c r="F61" s="141"/>
      <c r="G61" s="142"/>
      <c r="H61" s="142"/>
      <c r="I61" s="142"/>
      <c r="J61" s="142"/>
      <c r="K61" s="143"/>
      <c r="L61" s="82">
        <f t="shared" si="7"/>
      </c>
      <c r="M61" s="83">
        <f t="shared" si="8"/>
      </c>
      <c r="N61" s="77">
        <f>IF(K61="",(DATEVALUE("10/1/2007")),K61)</f>
        <v>39356</v>
      </c>
      <c r="O61" s="78">
        <f t="shared" si="10"/>
        <v>39356</v>
      </c>
      <c r="P61" s="78">
        <f t="shared" si="11"/>
        <v>39356</v>
      </c>
      <c r="Q61" s="78">
        <f t="shared" si="12"/>
        <v>39356</v>
      </c>
      <c r="R61" s="78">
        <f t="shared" si="13"/>
        <v>39356</v>
      </c>
      <c r="S61" s="146"/>
      <c r="T61" s="397"/>
      <c r="U61" s="216"/>
      <c r="V61" s="216"/>
      <c r="W61" s="216"/>
      <c r="X61" s="217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306"/>
      <c r="AT61" s="307"/>
      <c r="AU61" s="70"/>
      <c r="AV61" s="71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</row>
    <row r="62" spans="1:96" s="31" customFormat="1" ht="14.25">
      <c r="A62" s="149"/>
      <c r="B62" s="149"/>
      <c r="C62" s="149"/>
      <c r="D62" s="149"/>
      <c r="E62" s="149"/>
      <c r="F62" s="150"/>
      <c r="G62" s="151"/>
      <c r="H62" s="151"/>
      <c r="I62" s="151"/>
      <c r="J62" s="151"/>
      <c r="K62" s="143"/>
      <c r="L62" s="82">
        <f>IF(F62="","",IF(K62="",MAX(N62:R62),K62))</f>
      </c>
      <c r="M62" s="83">
        <f>IF(F62="","",+L62+(F62*7/5))</f>
      </c>
      <c r="N62" s="77">
        <f>IF(K62="",(DATEVALUE("10/1/2007")),K62)</f>
        <v>39356</v>
      </c>
      <c r="O62" s="78">
        <f t="shared" si="10"/>
        <v>39356</v>
      </c>
      <c r="P62" s="78">
        <f t="shared" si="11"/>
        <v>39356</v>
      </c>
      <c r="Q62" s="78">
        <f t="shared" si="12"/>
        <v>39356</v>
      </c>
      <c r="R62" s="78">
        <f t="shared" si="13"/>
        <v>39356</v>
      </c>
      <c r="S62" s="146"/>
      <c r="T62" s="397"/>
      <c r="U62" s="216"/>
      <c r="V62" s="216"/>
      <c r="W62" s="216"/>
      <c r="X62" s="217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306"/>
      <c r="AT62" s="308"/>
      <c r="AU62" s="36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</row>
    <row r="63" spans="1:58" s="35" customFormat="1" ht="8.25" customHeight="1">
      <c r="A63" s="133"/>
      <c r="B63" s="133"/>
      <c r="C63" s="133"/>
      <c r="D63" s="133"/>
      <c r="E63" s="133"/>
      <c r="F63" s="152"/>
      <c r="G63" s="151"/>
      <c r="H63" s="151"/>
      <c r="I63" s="151"/>
      <c r="J63" s="151"/>
      <c r="K63" s="151"/>
      <c r="L63" s="75"/>
      <c r="M63" s="75"/>
      <c r="N63" s="260"/>
      <c r="O63" s="260"/>
      <c r="P63" s="260"/>
      <c r="Q63" s="260"/>
      <c r="R63" s="260"/>
      <c r="S63" s="133"/>
      <c r="T63" s="398"/>
      <c r="U63" s="220"/>
      <c r="V63" s="221"/>
      <c r="W63" s="220"/>
      <c r="X63" s="222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79"/>
      <c r="AT63" s="274"/>
      <c r="AU63" s="38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s="39" customFormat="1" ht="14.25">
      <c r="A64" s="153"/>
      <c r="B64" s="153"/>
      <c r="C64" s="154" t="s">
        <v>114</v>
      </c>
      <c r="D64" s="154"/>
      <c r="E64" s="154"/>
      <c r="F64" s="155"/>
      <c r="G64" s="156"/>
      <c r="H64" s="156"/>
      <c r="I64" s="156"/>
      <c r="J64" s="156"/>
      <c r="K64" s="156"/>
      <c r="L64" s="84"/>
      <c r="M64" s="84"/>
      <c r="N64" s="72"/>
      <c r="O64" s="72"/>
      <c r="P64" s="72"/>
      <c r="Q64" s="72"/>
      <c r="R64" s="72"/>
      <c r="S64" s="224"/>
      <c r="T64" s="399">
        <f>SUM(T10:T63)</f>
        <v>350.9</v>
      </c>
      <c r="U64" s="225">
        <f aca="true" t="shared" si="16" ref="U64:AQ64">SUM(U10:U63)</f>
        <v>0</v>
      </c>
      <c r="V64" s="225">
        <f t="shared" si="16"/>
        <v>0</v>
      </c>
      <c r="W64" s="225">
        <f t="shared" si="16"/>
        <v>0</v>
      </c>
      <c r="X64" s="225">
        <f t="shared" si="16"/>
        <v>0</v>
      </c>
      <c r="Y64" s="226">
        <f t="shared" si="16"/>
        <v>0</v>
      </c>
      <c r="Z64" s="226">
        <f t="shared" si="16"/>
        <v>480</v>
      </c>
      <c r="AA64" s="226">
        <f t="shared" si="16"/>
        <v>0</v>
      </c>
      <c r="AB64" s="226">
        <f t="shared" si="16"/>
        <v>0</v>
      </c>
      <c r="AC64" s="226">
        <f t="shared" si="16"/>
        <v>0</v>
      </c>
      <c r="AD64" s="226">
        <f t="shared" si="16"/>
        <v>0</v>
      </c>
      <c r="AE64" s="226">
        <f t="shared" si="16"/>
        <v>2440</v>
      </c>
      <c r="AF64" s="226">
        <f t="shared" si="16"/>
        <v>0</v>
      </c>
      <c r="AG64" s="226">
        <f t="shared" si="16"/>
        <v>10400</v>
      </c>
      <c r="AH64" s="226">
        <f t="shared" si="16"/>
        <v>1120</v>
      </c>
      <c r="AI64" s="226">
        <f t="shared" si="16"/>
        <v>0</v>
      </c>
      <c r="AJ64" s="226">
        <f t="shared" si="16"/>
        <v>0</v>
      </c>
      <c r="AK64" s="226">
        <f t="shared" si="16"/>
        <v>3880</v>
      </c>
      <c r="AL64" s="226">
        <f t="shared" si="16"/>
        <v>0</v>
      </c>
      <c r="AM64" s="226">
        <f t="shared" si="16"/>
        <v>0</v>
      </c>
      <c r="AN64" s="226">
        <f t="shared" si="16"/>
        <v>0</v>
      </c>
      <c r="AO64" s="226">
        <f t="shared" si="16"/>
        <v>0</v>
      </c>
      <c r="AP64" s="226">
        <f t="shared" si="16"/>
        <v>0</v>
      </c>
      <c r="AQ64" s="226">
        <f t="shared" si="16"/>
        <v>0</v>
      </c>
      <c r="AR64" s="226"/>
      <c r="AS64" s="280"/>
      <c r="AT64" s="153"/>
      <c r="AV64" s="31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s="37" customFormat="1" ht="15" thickBot="1">
      <c r="A65" s="157"/>
      <c r="B65" s="157"/>
      <c r="C65" s="157"/>
      <c r="D65" s="157"/>
      <c r="E65" s="157"/>
      <c r="F65" s="158"/>
      <c r="G65" s="151"/>
      <c r="H65" s="151"/>
      <c r="I65" s="151"/>
      <c r="J65" s="151"/>
      <c r="K65" s="151"/>
      <c r="L65" s="75"/>
      <c r="M65" s="75"/>
      <c r="N65" s="260"/>
      <c r="O65" s="260"/>
      <c r="P65" s="260"/>
      <c r="Q65" s="260"/>
      <c r="R65" s="260"/>
      <c r="S65" s="157"/>
      <c r="T65" s="400"/>
      <c r="U65" s="227"/>
      <c r="V65" s="228"/>
      <c r="W65" s="227"/>
      <c r="X65" s="227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157"/>
      <c r="AV65" s="31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58" s="43" customFormat="1" ht="16.5" thickBot="1">
      <c r="A66" s="159"/>
      <c r="B66" s="160" t="s">
        <v>64</v>
      </c>
      <c r="C66" s="161"/>
      <c r="D66" s="162"/>
      <c r="E66" s="162"/>
      <c r="F66" s="163">
        <f>SUM(T66:AQ66)</f>
        <v>2265.8073999999997</v>
      </c>
      <c r="G66" s="164"/>
      <c r="H66" s="164"/>
      <c r="I66" s="164"/>
      <c r="J66" s="164"/>
      <c r="K66" s="164"/>
      <c r="L66" s="85"/>
      <c r="M66" s="85"/>
      <c r="N66" s="261"/>
      <c r="O66" s="261"/>
      <c r="P66" s="261"/>
      <c r="Q66" s="261"/>
      <c r="R66" s="261"/>
      <c r="S66" s="159"/>
      <c r="T66" s="401">
        <f>+T64*T9</f>
        <v>430.2034</v>
      </c>
      <c r="U66" s="230">
        <f>+U64*U9</f>
        <v>0</v>
      </c>
      <c r="V66" s="230">
        <f>+V64*V9</f>
        <v>0</v>
      </c>
      <c r="W66" s="230">
        <f>+W64*W9</f>
        <v>0</v>
      </c>
      <c r="X66" s="230">
        <f>+X64*X9</f>
        <v>0</v>
      </c>
      <c r="Y66" s="230">
        <f aca="true" t="shared" si="17" ref="Y66:AQ66">(+Y64*Y9)/1000</f>
        <v>0</v>
      </c>
      <c r="Z66" s="230">
        <f t="shared" si="17"/>
        <v>59.952</v>
      </c>
      <c r="AA66" s="230">
        <f t="shared" si="17"/>
        <v>0</v>
      </c>
      <c r="AB66" s="230">
        <f t="shared" si="17"/>
        <v>0</v>
      </c>
      <c r="AC66" s="230">
        <f t="shared" si="17"/>
        <v>0</v>
      </c>
      <c r="AD66" s="230">
        <f t="shared" si="17"/>
        <v>0</v>
      </c>
      <c r="AE66" s="230">
        <f t="shared" si="17"/>
        <v>368.44</v>
      </c>
      <c r="AF66" s="230">
        <f t="shared" si="17"/>
        <v>0</v>
      </c>
      <c r="AG66" s="230">
        <f t="shared" si="17"/>
        <v>877.7600000000001</v>
      </c>
      <c r="AH66" s="230">
        <f t="shared" si="17"/>
        <v>179.088</v>
      </c>
      <c r="AI66" s="230">
        <f t="shared" si="17"/>
        <v>0</v>
      </c>
      <c r="AJ66" s="230">
        <f t="shared" si="17"/>
        <v>0</v>
      </c>
      <c r="AK66" s="230">
        <f t="shared" si="17"/>
        <v>350.364</v>
      </c>
      <c r="AL66" s="230">
        <f t="shared" si="17"/>
        <v>0</v>
      </c>
      <c r="AM66" s="230">
        <f t="shared" si="17"/>
        <v>0</v>
      </c>
      <c r="AN66" s="230">
        <f t="shared" si="17"/>
        <v>0</v>
      </c>
      <c r="AO66" s="230">
        <f t="shared" si="17"/>
        <v>0</v>
      </c>
      <c r="AP66" s="230">
        <f t="shared" si="17"/>
        <v>0</v>
      </c>
      <c r="AQ66" s="230">
        <f t="shared" si="17"/>
        <v>0</v>
      </c>
      <c r="AR66" s="230"/>
      <c r="AS66" s="227"/>
      <c r="AT66" s="159"/>
      <c r="AV66" s="31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s="43" customFormat="1" ht="16.5" thickBot="1">
      <c r="A67" s="159"/>
      <c r="B67" s="165" t="s">
        <v>115</v>
      </c>
      <c r="C67" s="159"/>
      <c r="D67" s="159"/>
      <c r="E67" s="159"/>
      <c r="F67" s="158"/>
      <c r="G67" s="166"/>
      <c r="H67" s="166"/>
      <c r="I67" s="166"/>
      <c r="J67" s="166"/>
      <c r="K67" s="166"/>
      <c r="L67" s="85"/>
      <c r="M67" s="85"/>
      <c r="N67" s="261"/>
      <c r="O67" s="261"/>
      <c r="P67" s="261"/>
      <c r="Q67" s="261"/>
      <c r="R67" s="261"/>
      <c r="S67" s="159"/>
      <c r="T67" s="402"/>
      <c r="U67" s="159"/>
      <c r="V67" s="231"/>
      <c r="W67" s="159"/>
      <c r="X67" s="159"/>
      <c r="Y67" s="159"/>
      <c r="Z67" s="159"/>
      <c r="AA67" s="159"/>
      <c r="AB67" s="159"/>
      <c r="AC67" s="159"/>
      <c r="AD67" s="232" t="s">
        <v>133</v>
      </c>
      <c r="AE67" s="233"/>
      <c r="AF67" s="233"/>
      <c r="AG67" s="233"/>
      <c r="AH67" s="233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81"/>
      <c r="AT67" s="275"/>
      <c r="AU67" s="55"/>
      <c r="AV67" s="55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s="44" customFormat="1" ht="15">
      <c r="A68" s="167"/>
      <c r="B68" s="167"/>
      <c r="C68" s="168" t="s">
        <v>80</v>
      </c>
      <c r="D68" s="169"/>
      <c r="E68" s="169"/>
      <c r="F68" s="170"/>
      <c r="G68" s="171"/>
      <c r="H68" s="171"/>
      <c r="I68" s="171"/>
      <c r="J68" s="171"/>
      <c r="K68" s="171"/>
      <c r="L68" s="86"/>
      <c r="M68" s="87" t="s">
        <v>79</v>
      </c>
      <c r="N68" s="262"/>
      <c r="O68" s="262"/>
      <c r="P68" s="262"/>
      <c r="Q68" s="262"/>
      <c r="R68" s="262"/>
      <c r="S68" s="235"/>
      <c r="T68" s="403"/>
      <c r="U68" s="167"/>
      <c r="V68" s="236"/>
      <c r="W68" s="167"/>
      <c r="X68" s="237"/>
      <c r="Y68" s="167"/>
      <c r="Z68" s="167"/>
      <c r="AA68" s="167"/>
      <c r="AB68" s="167"/>
      <c r="AC68" s="167"/>
      <c r="AD68" s="238" t="s">
        <v>134</v>
      </c>
      <c r="AE68" s="239"/>
      <c r="AF68" s="239"/>
      <c r="AG68" s="239"/>
      <c r="AH68" s="239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82"/>
      <c r="AT68" s="276"/>
      <c r="AU68" s="57"/>
      <c r="AV68" s="57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49" s="1" customFormat="1" ht="15.75">
      <c r="A69" s="172"/>
      <c r="B69" s="172"/>
      <c r="C69" s="173"/>
      <c r="D69" s="174" t="s">
        <v>75</v>
      </c>
      <c r="E69" s="174"/>
      <c r="F69" s="174"/>
      <c r="G69" s="175"/>
      <c r="H69" s="175"/>
      <c r="I69" s="175"/>
      <c r="J69" s="175"/>
      <c r="K69" s="175"/>
      <c r="L69" s="88"/>
      <c r="M69" s="89">
        <v>3</v>
      </c>
      <c r="N69" s="263"/>
      <c r="O69" s="263"/>
      <c r="P69" s="263"/>
      <c r="Q69" s="263"/>
      <c r="R69" s="263"/>
      <c r="S69" s="235"/>
      <c r="T69" s="404"/>
      <c r="U69" s="172"/>
      <c r="V69" s="241"/>
      <c r="W69" s="172"/>
      <c r="X69" s="242"/>
      <c r="Y69" s="172"/>
      <c r="Z69" s="172"/>
      <c r="AA69" s="172"/>
      <c r="AB69" s="172"/>
      <c r="AC69" s="172"/>
      <c r="AD69" s="238" t="s">
        <v>135</v>
      </c>
      <c r="AE69" s="239"/>
      <c r="AF69" s="239"/>
      <c r="AG69" s="239"/>
      <c r="AH69" s="239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82"/>
      <c r="AT69" s="276"/>
      <c r="AU69" s="57"/>
      <c r="AV69" s="57"/>
      <c r="AW69" s="34"/>
    </row>
    <row r="70" spans="1:49" s="1" customFormat="1" ht="15.75">
      <c r="A70" s="172"/>
      <c r="B70" s="172"/>
      <c r="C70" s="176"/>
      <c r="D70" s="174" t="s">
        <v>76</v>
      </c>
      <c r="E70" s="174"/>
      <c r="F70" s="177"/>
      <c r="G70" s="178"/>
      <c r="H70" s="178"/>
      <c r="I70" s="178"/>
      <c r="J70" s="178"/>
      <c r="K70" s="178"/>
      <c r="L70" s="90"/>
      <c r="M70" s="89">
        <v>5</v>
      </c>
      <c r="N70" s="263"/>
      <c r="O70" s="263"/>
      <c r="P70" s="263"/>
      <c r="Q70" s="263"/>
      <c r="R70" s="263"/>
      <c r="S70" s="243"/>
      <c r="T70" s="404"/>
      <c r="U70" s="172"/>
      <c r="V70" s="241"/>
      <c r="W70" s="172"/>
      <c r="X70" s="172"/>
      <c r="Y70" s="172"/>
      <c r="Z70" s="172"/>
      <c r="AA70" s="172"/>
      <c r="AB70" s="172"/>
      <c r="AC70" s="172"/>
      <c r="AD70" s="238" t="s">
        <v>136</v>
      </c>
      <c r="AE70" s="239"/>
      <c r="AF70" s="239"/>
      <c r="AG70" s="239"/>
      <c r="AH70" s="244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83"/>
      <c r="AT70" s="276"/>
      <c r="AU70" s="57"/>
      <c r="AV70" s="57"/>
      <c r="AW70" s="34"/>
    </row>
    <row r="71" spans="1:49" s="1" customFormat="1" ht="15.75">
      <c r="A71" s="172"/>
      <c r="B71" s="172"/>
      <c r="C71" s="173"/>
      <c r="D71" s="174" t="s">
        <v>77</v>
      </c>
      <c r="E71" s="174"/>
      <c r="F71" s="174"/>
      <c r="G71" s="175"/>
      <c r="H71" s="175"/>
      <c r="I71" s="175"/>
      <c r="J71" s="175"/>
      <c r="K71" s="175"/>
      <c r="L71" s="88"/>
      <c r="M71" s="89">
        <v>8</v>
      </c>
      <c r="N71" s="263"/>
      <c r="O71" s="263"/>
      <c r="P71" s="263"/>
      <c r="Q71" s="263"/>
      <c r="R71" s="263"/>
      <c r="S71" s="235"/>
      <c r="T71" s="404"/>
      <c r="U71" s="172"/>
      <c r="V71" s="241"/>
      <c r="W71" s="172"/>
      <c r="X71" s="172"/>
      <c r="Y71" s="172"/>
      <c r="Z71" s="172"/>
      <c r="AA71" s="172"/>
      <c r="AB71" s="172"/>
      <c r="AC71" s="172"/>
      <c r="AD71" s="238" t="s">
        <v>137</v>
      </c>
      <c r="AE71" s="239"/>
      <c r="AF71" s="239"/>
      <c r="AG71" s="239"/>
      <c r="AH71" s="244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84"/>
      <c r="AT71" s="276"/>
      <c r="AU71" s="57"/>
      <c r="AV71" s="57"/>
      <c r="AW71" s="34"/>
    </row>
    <row r="72" spans="1:49" s="1" customFormat="1" ht="15.75">
      <c r="A72" s="172"/>
      <c r="B72" s="172"/>
      <c r="C72" s="173"/>
      <c r="D72" s="174" t="s">
        <v>78</v>
      </c>
      <c r="E72" s="174"/>
      <c r="F72" s="174"/>
      <c r="G72" s="175"/>
      <c r="H72" s="175"/>
      <c r="I72" s="175"/>
      <c r="J72" s="175"/>
      <c r="K72" s="175"/>
      <c r="L72" s="88"/>
      <c r="M72" s="89">
        <v>9</v>
      </c>
      <c r="N72" s="263"/>
      <c r="O72" s="263"/>
      <c r="P72" s="263"/>
      <c r="Q72" s="263"/>
      <c r="R72" s="263"/>
      <c r="S72" s="235"/>
      <c r="T72" s="404"/>
      <c r="U72" s="172"/>
      <c r="V72" s="241"/>
      <c r="W72" s="172"/>
      <c r="X72" s="172"/>
      <c r="Y72" s="172"/>
      <c r="Z72" s="172"/>
      <c r="AA72" s="172"/>
      <c r="AB72" s="172"/>
      <c r="AC72" s="172"/>
      <c r="AD72" s="238" t="s">
        <v>138</v>
      </c>
      <c r="AE72" s="239"/>
      <c r="AF72" s="239"/>
      <c r="AG72" s="239"/>
      <c r="AH72" s="244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85"/>
      <c r="AT72" s="277"/>
      <c r="AU72" s="56"/>
      <c r="AV72" s="56"/>
      <c r="AW72" s="34"/>
    </row>
    <row r="73" spans="1:49" s="1" customFormat="1" ht="15.75" thickBot="1">
      <c r="A73" s="172"/>
      <c r="B73" s="172"/>
      <c r="C73" s="179"/>
      <c r="D73" s="180"/>
      <c r="E73" s="180"/>
      <c r="F73" s="181"/>
      <c r="G73" s="182"/>
      <c r="H73" s="182"/>
      <c r="I73" s="182"/>
      <c r="J73" s="182"/>
      <c r="K73" s="182"/>
      <c r="L73" s="91"/>
      <c r="M73" s="92"/>
      <c r="N73" s="264"/>
      <c r="O73" s="264"/>
      <c r="P73" s="264"/>
      <c r="Q73" s="264"/>
      <c r="R73" s="264"/>
      <c r="S73" s="183"/>
      <c r="T73" s="404"/>
      <c r="U73" s="172"/>
      <c r="V73" s="241"/>
      <c r="W73" s="172"/>
      <c r="X73" s="172"/>
      <c r="Y73" s="172"/>
      <c r="Z73" s="172"/>
      <c r="AA73" s="172"/>
      <c r="AB73" s="172"/>
      <c r="AC73" s="172"/>
      <c r="AD73" s="238" t="s">
        <v>139</v>
      </c>
      <c r="AE73" s="239"/>
      <c r="AF73" s="239"/>
      <c r="AG73" s="239"/>
      <c r="AH73" s="244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85"/>
      <c r="AT73" s="277"/>
      <c r="AU73" s="56"/>
      <c r="AV73" s="56"/>
      <c r="AW73" s="34"/>
    </row>
    <row r="74" spans="1:49" s="1" customFormat="1" ht="15">
      <c r="A74" s="172"/>
      <c r="B74" s="172"/>
      <c r="C74" s="183"/>
      <c r="D74" s="183"/>
      <c r="E74" s="183"/>
      <c r="F74" s="184"/>
      <c r="G74" s="185"/>
      <c r="H74" s="185"/>
      <c r="I74" s="185"/>
      <c r="J74" s="185"/>
      <c r="K74" s="185"/>
      <c r="L74" s="93"/>
      <c r="M74" s="93"/>
      <c r="N74" s="264"/>
      <c r="O74" s="264"/>
      <c r="P74" s="264"/>
      <c r="Q74" s="264"/>
      <c r="R74" s="264"/>
      <c r="S74" s="183"/>
      <c r="T74" s="404"/>
      <c r="U74" s="172"/>
      <c r="V74" s="241"/>
      <c r="W74" s="172"/>
      <c r="X74" s="172"/>
      <c r="Y74" s="172"/>
      <c r="Z74" s="172"/>
      <c r="AA74" s="172"/>
      <c r="AB74" s="172"/>
      <c r="AC74" s="172"/>
      <c r="AD74" s="238" t="s">
        <v>140</v>
      </c>
      <c r="AE74" s="239"/>
      <c r="AF74" s="239"/>
      <c r="AG74" s="239"/>
      <c r="AH74" s="244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85"/>
      <c r="AT74" s="277"/>
      <c r="AU74" s="56"/>
      <c r="AV74" s="56"/>
      <c r="AW74" s="34"/>
    </row>
    <row r="75" spans="1:49" s="1" customFormat="1" ht="15">
      <c r="A75" s="172"/>
      <c r="B75" s="172"/>
      <c r="C75" s="183"/>
      <c r="D75" s="183"/>
      <c r="E75" s="183"/>
      <c r="F75" s="184"/>
      <c r="G75" s="185"/>
      <c r="H75" s="185"/>
      <c r="I75" s="185"/>
      <c r="J75" s="185"/>
      <c r="K75" s="185"/>
      <c r="L75" s="93"/>
      <c r="M75" s="93"/>
      <c r="N75" s="264"/>
      <c r="O75" s="264"/>
      <c r="P75" s="264"/>
      <c r="Q75" s="264"/>
      <c r="R75" s="264"/>
      <c r="S75" s="183"/>
      <c r="T75" s="404"/>
      <c r="U75" s="172"/>
      <c r="V75" s="241"/>
      <c r="W75" s="172"/>
      <c r="X75" s="172"/>
      <c r="Y75" s="172"/>
      <c r="Z75" s="172"/>
      <c r="AA75" s="172"/>
      <c r="AB75" s="172"/>
      <c r="AC75" s="172"/>
      <c r="AD75" s="238" t="s">
        <v>142</v>
      </c>
      <c r="AE75" s="239"/>
      <c r="AF75" s="239"/>
      <c r="AG75" s="239"/>
      <c r="AH75" s="244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85"/>
      <c r="AT75" s="277"/>
      <c r="AU75" s="56"/>
      <c r="AV75" s="56"/>
      <c r="AW75" s="34"/>
    </row>
    <row r="76" spans="1:49" s="1" customFormat="1" ht="15.75" thickBot="1">
      <c r="A76" s="172"/>
      <c r="B76" s="172"/>
      <c r="C76" s="183"/>
      <c r="D76" s="183"/>
      <c r="E76" s="183"/>
      <c r="F76" s="184"/>
      <c r="G76" s="185"/>
      <c r="H76" s="185"/>
      <c r="I76" s="185"/>
      <c r="J76" s="185"/>
      <c r="K76" s="185"/>
      <c r="L76" s="93"/>
      <c r="M76" s="93"/>
      <c r="N76" s="264"/>
      <c r="O76" s="264"/>
      <c r="P76" s="264"/>
      <c r="Q76" s="264"/>
      <c r="R76" s="264"/>
      <c r="S76" s="183"/>
      <c r="T76" s="404"/>
      <c r="U76" s="172"/>
      <c r="V76" s="241"/>
      <c r="W76" s="172"/>
      <c r="X76" s="172"/>
      <c r="Y76" s="172"/>
      <c r="Z76" s="172"/>
      <c r="AA76" s="172"/>
      <c r="AB76" s="172"/>
      <c r="AC76" s="172"/>
      <c r="AD76" s="248" t="s">
        <v>141</v>
      </c>
      <c r="AE76" s="249"/>
      <c r="AF76" s="249"/>
      <c r="AG76" s="249"/>
      <c r="AH76" s="250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86"/>
      <c r="AT76" s="278"/>
      <c r="AU76" s="58"/>
      <c r="AV76" s="58"/>
      <c r="AW76" s="34"/>
    </row>
    <row r="77" spans="1:49" s="1" customFormat="1" ht="15">
      <c r="A77" s="172"/>
      <c r="B77" s="172"/>
      <c r="C77" s="183"/>
      <c r="D77" s="183"/>
      <c r="E77" s="183"/>
      <c r="F77" s="184"/>
      <c r="G77" s="185"/>
      <c r="H77" s="185"/>
      <c r="I77" s="185"/>
      <c r="J77" s="185"/>
      <c r="K77" s="185"/>
      <c r="L77" s="93"/>
      <c r="M77" s="93"/>
      <c r="N77" s="264"/>
      <c r="O77" s="264"/>
      <c r="P77" s="264"/>
      <c r="Q77" s="264"/>
      <c r="R77" s="264"/>
      <c r="S77" s="183"/>
      <c r="T77" s="404"/>
      <c r="U77" s="172"/>
      <c r="V77" s="241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67"/>
      <c r="AT77" s="167"/>
      <c r="AW77" s="34"/>
    </row>
    <row r="78" spans="1:49" s="42" customFormat="1" ht="15.75">
      <c r="A78" s="186"/>
      <c r="B78" s="186"/>
      <c r="C78" s="186"/>
      <c r="D78" s="186"/>
      <c r="E78" s="186"/>
      <c r="F78" s="150"/>
      <c r="G78" s="166"/>
      <c r="H78" s="166"/>
      <c r="I78" s="166"/>
      <c r="J78" s="166"/>
      <c r="K78" s="166"/>
      <c r="L78" s="85"/>
      <c r="M78" s="85"/>
      <c r="N78" s="261"/>
      <c r="O78" s="261"/>
      <c r="P78" s="261"/>
      <c r="Q78" s="261"/>
      <c r="R78" s="261"/>
      <c r="S78" s="186"/>
      <c r="T78" s="405"/>
      <c r="U78" s="186"/>
      <c r="V78" s="252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59"/>
      <c r="AT78" s="159"/>
      <c r="AW78" s="34"/>
    </row>
    <row r="79" spans="12:13" ht="15">
      <c r="L79" s="8"/>
      <c r="M79" s="8"/>
    </row>
    <row r="80" spans="12:48" ht="15">
      <c r="L80" s="8"/>
      <c r="M80" s="8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54"/>
      <c r="AV80" s="64"/>
    </row>
    <row r="81" spans="12:48" ht="15">
      <c r="L81" s="8"/>
      <c r="M81" s="8"/>
      <c r="AU81" s="5"/>
      <c r="AV81" s="5"/>
    </row>
    <row r="82" spans="1:48" ht="15">
      <c r="A82" s="189"/>
      <c r="F82" s="190"/>
      <c r="G82" s="191"/>
      <c r="H82" s="191"/>
      <c r="I82" s="191"/>
      <c r="L82" s="94"/>
      <c r="M82" s="94"/>
      <c r="AU82" s="5"/>
      <c r="AV82" s="65"/>
    </row>
    <row r="83" spans="1:48" ht="15">
      <c r="A83" s="189"/>
      <c r="F83" s="190"/>
      <c r="G83" s="192"/>
      <c r="L83" s="82"/>
      <c r="M83" s="95"/>
      <c r="N83" s="266"/>
      <c r="O83" s="267"/>
      <c r="P83" s="267"/>
      <c r="Q83" s="267"/>
      <c r="R83" s="267"/>
      <c r="AU83" s="5"/>
      <c r="AV83" s="65"/>
    </row>
    <row r="84" spans="1:48" ht="15">
      <c r="A84" s="189"/>
      <c r="F84" s="190"/>
      <c r="G84" s="192"/>
      <c r="L84" s="82"/>
      <c r="M84" s="95"/>
      <c r="N84" s="266"/>
      <c r="O84" s="267"/>
      <c r="P84" s="267"/>
      <c r="Q84" s="267"/>
      <c r="R84" s="267"/>
      <c r="AU84" s="5"/>
      <c r="AV84" s="65"/>
    </row>
    <row r="85" spans="1:48" ht="15">
      <c r="A85" s="189"/>
      <c r="F85" s="190"/>
      <c r="G85" s="192"/>
      <c r="L85" s="82"/>
      <c r="M85" s="95"/>
      <c r="N85" s="266"/>
      <c r="O85" s="267"/>
      <c r="P85" s="267"/>
      <c r="Q85" s="267"/>
      <c r="R85" s="267"/>
      <c r="AU85" s="5"/>
      <c r="AV85" s="65"/>
    </row>
    <row r="86" spans="1:48" ht="15">
      <c r="A86" s="189"/>
      <c r="F86" s="190"/>
      <c r="G86" s="192"/>
      <c r="L86" s="82"/>
      <c r="M86" s="95"/>
      <c r="N86" s="266"/>
      <c r="O86" s="267"/>
      <c r="P86" s="267"/>
      <c r="Q86" s="267"/>
      <c r="R86" s="267"/>
      <c r="AU86" s="5"/>
      <c r="AV86" s="65"/>
    </row>
    <row r="87" spans="1:48" ht="15">
      <c r="A87" s="189"/>
      <c r="F87" s="190"/>
      <c r="G87" s="192"/>
      <c r="L87" s="82"/>
      <c r="M87" s="95"/>
      <c r="N87" s="266"/>
      <c r="O87" s="267"/>
      <c r="P87" s="267"/>
      <c r="Q87" s="267"/>
      <c r="R87" s="267"/>
      <c r="AU87" s="5"/>
      <c r="AV87" s="65"/>
    </row>
    <row r="88" spans="1:48" ht="15">
      <c r="A88" s="189"/>
      <c r="F88" s="190"/>
      <c r="G88" s="192"/>
      <c r="L88" s="82"/>
      <c r="M88" s="95"/>
      <c r="N88" s="266"/>
      <c r="O88" s="267"/>
      <c r="P88" s="267"/>
      <c r="Q88" s="267"/>
      <c r="R88" s="267"/>
      <c r="AU88" s="5"/>
      <c r="AV88" s="65"/>
    </row>
    <row r="89" spans="1:48" ht="15">
      <c r="A89" s="189"/>
      <c r="F89" s="190"/>
      <c r="G89" s="192"/>
      <c r="L89" s="82"/>
      <c r="M89" s="95"/>
      <c r="N89" s="266"/>
      <c r="O89" s="267"/>
      <c r="P89" s="267"/>
      <c r="Q89" s="267"/>
      <c r="R89" s="267"/>
      <c r="AU89" s="5"/>
      <c r="AV89" s="65"/>
    </row>
    <row r="90" spans="1:48" ht="15">
      <c r="A90" s="189"/>
      <c r="F90" s="190"/>
      <c r="G90" s="192"/>
      <c r="L90" s="82"/>
      <c r="M90" s="95"/>
      <c r="N90" s="266"/>
      <c r="O90" s="267"/>
      <c r="P90" s="267"/>
      <c r="Q90" s="267"/>
      <c r="R90" s="267"/>
      <c r="AU90" s="5"/>
      <c r="AV90" s="65"/>
    </row>
    <row r="91" spans="1:48" ht="15">
      <c r="A91" s="189"/>
      <c r="F91" s="190"/>
      <c r="G91" s="192"/>
      <c r="L91" s="82"/>
      <c r="M91" s="95"/>
      <c r="N91" s="266"/>
      <c r="O91" s="267"/>
      <c r="P91" s="267"/>
      <c r="Q91" s="267"/>
      <c r="R91" s="267"/>
      <c r="AU91" s="5"/>
      <c r="AV91" s="5"/>
    </row>
    <row r="92" spans="12:48" ht="15">
      <c r="L92" s="8"/>
      <c r="M92" s="8"/>
      <c r="AU92" s="66"/>
      <c r="AV92" s="65"/>
    </row>
    <row r="93" spans="12:13" ht="15">
      <c r="L93" s="8"/>
      <c r="M93" s="8"/>
    </row>
    <row r="94" spans="12:13" ht="15">
      <c r="L94" s="8"/>
      <c r="M94" s="8"/>
    </row>
    <row r="95" spans="12:13" ht="15">
      <c r="L95" s="8"/>
      <c r="M95" s="8"/>
    </row>
    <row r="96" spans="12:13" ht="15">
      <c r="L96" s="8"/>
      <c r="M96" s="8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</sheetData>
  <sheetProtection formatCells="0" formatColumns="0" formatRows="0" insertColumns="0" insertRows="0" insertHyperlinks="0" deleteColumns="0" deleteRows="0" sort="0" autoFilter="0" pivotTables="0"/>
  <conditionalFormatting sqref="AW10">
    <cfRule type="expression" priority="1" dxfId="0" stopIfTrue="1">
      <formula>AND($L10&lt;AX$8,$M10&gt;=AW$8,$S10&lt;&gt;"A")</formula>
    </cfRule>
  </conditionalFormatting>
  <conditionalFormatting sqref="AW11:AW61 AW62:BJ62 AX10:BJ61 BK10:CR62">
    <cfRule type="expression" priority="2" dxfId="0" stopIfTrue="1">
      <formula>AND($L10&lt;AX$8,$M10&gt;=AW$8,$S10&lt;&gt;"A")</formula>
    </cfRule>
    <cfRule type="expression" priority="3" dxfId="1" stopIfTrue="1">
      <formula>AND($L10&lt;AX$8,$M10&gt;=AW$8,$S10="A")</formula>
    </cfRule>
  </conditionalFormatting>
  <printOptions gridLines="1"/>
  <pageMargins left="0.17" right="0.17" top="0.33" bottom="0.25" header="0.33" footer="0.17"/>
  <pageSetup fitToHeight="1" fitToWidth="1" horizontalDpi="600" verticalDpi="600" orientation="landscape" paperSize="17" scale="55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2" max="6" width="8.8515625" style="0" customWidth="1"/>
    <col min="7" max="7" width="15.00390625" style="0" customWidth="1"/>
    <col min="8" max="16384" width="8.8515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1180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2440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NSTX BL2 Refurbishment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M. Denault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103</v>
      </c>
    </row>
    <row r="8" spans="1:20" ht="26.25">
      <c r="A8" s="10"/>
      <c r="D8" s="12" t="s">
        <v>105</v>
      </c>
      <c r="E8" s="12" t="s">
        <v>106</v>
      </c>
      <c r="F8" s="12" t="s">
        <v>107</v>
      </c>
      <c r="G8" s="14" t="s">
        <v>110</v>
      </c>
      <c r="H8" s="13" t="s">
        <v>109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104</v>
      </c>
      <c r="D9" s="4" t="s">
        <v>164</v>
      </c>
      <c r="E9" s="4"/>
      <c r="F9" s="4"/>
      <c r="G9" s="4"/>
      <c r="H9" s="410" t="s">
        <v>165</v>
      </c>
      <c r="I9" s="410"/>
      <c r="J9" s="410"/>
      <c r="K9" s="410"/>
      <c r="L9" s="410"/>
      <c r="M9" s="410"/>
      <c r="N9" s="410"/>
      <c r="O9" s="410"/>
      <c r="P9" s="410"/>
      <c r="Q9" s="410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108</v>
      </c>
      <c r="D11" s="4"/>
      <c r="E11" s="4" t="s">
        <v>164</v>
      </c>
      <c r="F11" s="4"/>
      <c r="G11" s="4"/>
      <c r="H11" s="410" t="s">
        <v>166</v>
      </c>
      <c r="I11" s="410"/>
      <c r="J11" s="410"/>
      <c r="K11" s="410"/>
      <c r="L11" s="410"/>
      <c r="M11" s="410"/>
      <c r="N11" s="410"/>
      <c r="O11" s="410"/>
      <c r="P11" s="410"/>
      <c r="Q11" s="410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116</v>
      </c>
    </row>
    <row r="15" spans="6:17" s="45" customFormat="1" ht="12.75">
      <c r="F15" s="46"/>
      <c r="G15" s="46"/>
      <c r="N15" s="411" t="s">
        <v>117</v>
      </c>
      <c r="O15" s="411"/>
      <c r="P15" s="47" t="s">
        <v>118</v>
      </c>
      <c r="Q15" s="48"/>
    </row>
    <row r="16" spans="1:17" s="49" customFormat="1" ht="25.5">
      <c r="A16" s="62"/>
      <c r="B16" s="412" t="s">
        <v>119</v>
      </c>
      <c r="C16" s="412"/>
      <c r="D16" s="412"/>
      <c r="E16" s="412"/>
      <c r="F16" s="412"/>
      <c r="G16" s="63" t="s">
        <v>120</v>
      </c>
      <c r="H16" s="412" t="s">
        <v>121</v>
      </c>
      <c r="I16" s="412"/>
      <c r="J16" s="412"/>
      <c r="K16" s="412" t="s">
        <v>122</v>
      </c>
      <c r="L16" s="412"/>
      <c r="M16" s="412"/>
      <c r="N16" s="62" t="s">
        <v>65</v>
      </c>
      <c r="O16" s="62" t="s">
        <v>66</v>
      </c>
      <c r="P16" s="63" t="s">
        <v>67</v>
      </c>
      <c r="Q16" s="63" t="s">
        <v>68</v>
      </c>
    </row>
    <row r="17" spans="1:17" s="62" customFormat="1" ht="36.75" customHeight="1">
      <c r="A17" s="62">
        <v>1</v>
      </c>
      <c r="B17" s="409" t="s">
        <v>167</v>
      </c>
      <c r="C17" s="409"/>
      <c r="D17" s="409"/>
      <c r="E17" s="409"/>
      <c r="F17" s="409"/>
      <c r="G17" s="63" t="s">
        <v>107</v>
      </c>
      <c r="H17" s="409"/>
      <c r="I17" s="409"/>
      <c r="J17" s="409"/>
      <c r="K17" s="409"/>
      <c r="L17" s="409"/>
      <c r="M17" s="409"/>
      <c r="N17" s="62">
        <v>50</v>
      </c>
      <c r="O17" s="407">
        <v>50</v>
      </c>
      <c r="P17" s="63"/>
      <c r="Q17" s="63"/>
    </row>
    <row r="18" spans="1:17" s="62" customFormat="1" ht="36.75" customHeight="1">
      <c r="A18" s="62">
        <v>2</v>
      </c>
      <c r="B18" s="409" t="s">
        <v>177</v>
      </c>
      <c r="C18" s="409"/>
      <c r="D18" s="409"/>
      <c r="E18" s="409"/>
      <c r="F18" s="409"/>
      <c r="G18" s="63" t="s">
        <v>105</v>
      </c>
      <c r="H18" s="409"/>
      <c r="I18" s="409"/>
      <c r="J18" s="409"/>
      <c r="K18" s="409"/>
      <c r="L18" s="409"/>
      <c r="M18" s="409"/>
      <c r="O18" s="407">
        <v>-234</v>
      </c>
      <c r="P18" s="63"/>
      <c r="Q18" s="63"/>
    </row>
    <row r="19" spans="1:17" s="62" customFormat="1" ht="36.75" customHeight="1">
      <c r="A19" s="62">
        <v>3</v>
      </c>
      <c r="B19" s="409"/>
      <c r="C19" s="409"/>
      <c r="D19" s="409"/>
      <c r="E19" s="409"/>
      <c r="F19" s="409"/>
      <c r="G19" s="63"/>
      <c r="H19" s="409"/>
      <c r="I19" s="409"/>
      <c r="J19" s="409"/>
      <c r="K19" s="409"/>
      <c r="L19" s="409"/>
      <c r="M19" s="409"/>
      <c r="P19" s="63"/>
      <c r="Q19" s="63"/>
    </row>
    <row r="20" spans="1:17" s="62" customFormat="1" ht="36.75" customHeight="1">
      <c r="A20" s="62">
        <v>4</v>
      </c>
      <c r="B20" s="409"/>
      <c r="C20" s="409"/>
      <c r="D20" s="409"/>
      <c r="E20" s="409"/>
      <c r="F20" s="409"/>
      <c r="G20" s="63"/>
      <c r="H20" s="409"/>
      <c r="I20" s="409"/>
      <c r="J20" s="409"/>
      <c r="K20" s="409"/>
      <c r="L20" s="409"/>
      <c r="M20" s="409"/>
      <c r="O20" s="407">
        <f>SUM(O17:O19)</f>
        <v>-184</v>
      </c>
      <c r="P20" s="63"/>
      <c r="Q20" s="63"/>
    </row>
    <row r="21" spans="1:13" s="51" customFormat="1" ht="36.75" customHeight="1">
      <c r="A21" s="63">
        <v>5</v>
      </c>
      <c r="B21" s="409"/>
      <c r="C21" s="409"/>
      <c r="D21" s="409"/>
      <c r="E21" s="409"/>
      <c r="F21" s="409"/>
      <c r="G21" s="50"/>
      <c r="H21" s="409"/>
      <c r="I21" s="409"/>
      <c r="J21" s="409"/>
      <c r="K21" s="409"/>
      <c r="L21" s="409"/>
      <c r="M21" s="409"/>
    </row>
    <row r="22" spans="2:13" s="51" customFormat="1" ht="12.75">
      <c r="B22" s="409"/>
      <c r="C22" s="409"/>
      <c r="D22" s="409"/>
      <c r="E22" s="409"/>
      <c r="F22" s="409"/>
      <c r="G22" s="50"/>
      <c r="H22" s="409"/>
      <c r="I22" s="409"/>
      <c r="J22" s="409"/>
      <c r="K22" s="409"/>
      <c r="L22" s="409"/>
      <c r="M22" s="409"/>
    </row>
    <row r="23" spans="5:8" ht="12.75">
      <c r="E23" s="3"/>
      <c r="F23" s="3"/>
      <c r="G23" s="3"/>
      <c r="H23" s="3"/>
    </row>
    <row r="24" spans="1:8" s="1" customFormat="1" ht="12.75">
      <c r="A24" s="1" t="s">
        <v>115</v>
      </c>
      <c r="E24" s="4"/>
      <c r="F24" s="4"/>
      <c r="G24" s="4"/>
      <c r="H24" s="4"/>
    </row>
    <row r="25" spans="1:8" s="1" customFormat="1" ht="12.75">
      <c r="A25" s="73" t="s">
        <v>69</v>
      </c>
      <c r="B25" s="1" t="s">
        <v>123</v>
      </c>
      <c r="E25" s="4"/>
      <c r="F25" s="4"/>
      <c r="G25" s="4"/>
      <c r="H25" s="4"/>
    </row>
    <row r="26" spans="1:2" s="1" customFormat="1" ht="12.75">
      <c r="A26" s="73" t="s">
        <v>70</v>
      </c>
      <c r="B26" s="1" t="s">
        <v>124</v>
      </c>
    </row>
    <row r="27" s="1" customFormat="1" ht="12.75">
      <c r="B27" s="1" t="s">
        <v>125</v>
      </c>
    </row>
    <row r="28" spans="1:2" s="1" customFormat="1" ht="12.75">
      <c r="A28" s="73" t="s">
        <v>71</v>
      </c>
      <c r="B28" s="1" t="s">
        <v>126</v>
      </c>
    </row>
    <row r="29" s="1" customFormat="1" ht="12.75">
      <c r="B29" s="1" t="s">
        <v>127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101" t="s">
        <v>94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105</v>
      </c>
      <c r="J33" s="100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100" t="s">
        <v>95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111</v>
      </c>
      <c r="H35" s="3"/>
      <c r="I35" s="30"/>
      <c r="J35" s="100" t="s">
        <v>96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100" t="s">
        <v>97</v>
      </c>
    </row>
    <row r="37" spans="5:9" ht="15">
      <c r="E37" s="3"/>
      <c r="F37" s="3"/>
      <c r="G37" s="3"/>
      <c r="H37" s="3"/>
      <c r="I37" s="30" t="s">
        <v>106</v>
      </c>
    </row>
    <row r="38" spans="9:10" ht="15">
      <c r="I38" s="30"/>
      <c r="J38" t="s">
        <v>98</v>
      </c>
    </row>
    <row r="39" spans="9:10" ht="15">
      <c r="I39" s="30"/>
      <c r="J39" t="s">
        <v>99</v>
      </c>
    </row>
    <row r="40" spans="9:10" ht="15">
      <c r="I40" s="30"/>
      <c r="J40" t="s">
        <v>100</v>
      </c>
    </row>
    <row r="41" ht="15">
      <c r="I41" s="30" t="s">
        <v>107</v>
      </c>
    </row>
    <row r="42" spans="9:10" ht="15">
      <c r="I42" s="30"/>
      <c r="J42" t="s">
        <v>101</v>
      </c>
    </row>
    <row r="43" spans="9:10" ht="15">
      <c r="I43" s="30"/>
      <c r="J43" t="s">
        <v>14</v>
      </c>
    </row>
    <row r="44" spans="9:10" ht="15">
      <c r="I44" s="30"/>
      <c r="J44" t="s">
        <v>15</v>
      </c>
    </row>
    <row r="45" spans="9:10" ht="15">
      <c r="I45" s="30"/>
      <c r="J45" t="s">
        <v>16</v>
      </c>
    </row>
    <row r="46" spans="9:10" ht="15.75">
      <c r="I46" s="101"/>
      <c r="J46" s="30"/>
    </row>
    <row r="47" spans="9:10" ht="15.75">
      <c r="I47" s="101" t="s">
        <v>17</v>
      </c>
      <c r="J47" s="30"/>
    </row>
    <row r="48" ht="15">
      <c r="I48" s="30" t="s">
        <v>107</v>
      </c>
    </row>
    <row r="49" spans="9:10" ht="15">
      <c r="I49" s="30"/>
      <c r="J49" t="s">
        <v>18</v>
      </c>
    </row>
    <row r="50" spans="9:10" ht="15">
      <c r="I50" s="30"/>
      <c r="J50" t="s">
        <v>19</v>
      </c>
    </row>
    <row r="51" spans="9:10" ht="15">
      <c r="I51" s="30"/>
      <c r="J51" t="s">
        <v>20</v>
      </c>
    </row>
    <row r="52" spans="9:10" ht="15">
      <c r="I52" s="30"/>
      <c r="J52" t="s">
        <v>21</v>
      </c>
    </row>
    <row r="53" ht="15">
      <c r="I53" s="30" t="s">
        <v>106</v>
      </c>
    </row>
    <row r="54" spans="9:10" ht="15">
      <c r="I54" s="30"/>
      <c r="J54" t="s">
        <v>22</v>
      </c>
    </row>
    <row r="55" spans="9:10" ht="15">
      <c r="I55" s="30"/>
      <c r="J55" t="s">
        <v>23</v>
      </c>
    </row>
    <row r="56" spans="9:10" ht="15">
      <c r="I56" s="30"/>
      <c r="J56" t="s">
        <v>24</v>
      </c>
    </row>
    <row r="57" ht="15">
      <c r="I57" s="30" t="s">
        <v>105</v>
      </c>
    </row>
    <row r="58" spans="9:10" ht="15">
      <c r="I58" s="30"/>
      <c r="J58" t="s">
        <v>25</v>
      </c>
    </row>
    <row r="59" ht="12.75">
      <c r="J59" t="s">
        <v>26</v>
      </c>
    </row>
    <row r="60" ht="12.75">
      <c r="J60" t="s">
        <v>27</v>
      </c>
    </row>
    <row r="61" ht="12.75">
      <c r="J61" t="s">
        <v>28</v>
      </c>
    </row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6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75" zoomScaleNormal="75" workbookViewId="0" topLeftCell="A1">
      <selection activeCell="B10" sqref="B10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18" bestFit="1" customWidth="1"/>
    <col min="4" max="4" width="10.28125" style="318" bestFit="1" customWidth="1"/>
    <col min="5" max="5" width="62.28125" style="318" bestFit="1" customWidth="1"/>
    <col min="6" max="6" width="67.00390625" style="318" bestFit="1" customWidth="1"/>
    <col min="7" max="7" width="5.140625" style="318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421875" style="318" customWidth="1"/>
    <col min="21" max="16384" width="8.8515625" style="0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1180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2440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NSTX BL2 Refurbishment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M. Denault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26"/>
      <c r="E6" s="327"/>
      <c r="F6"/>
      <c r="G6"/>
      <c r="I6" s="318"/>
    </row>
    <row r="7" spans="1:9" ht="12.75">
      <c r="A7" s="8"/>
      <c r="B7" s="8"/>
      <c r="C7" s="8"/>
      <c r="D7" s="328"/>
      <c r="E7" s="328"/>
      <c r="F7" s="8"/>
      <c r="G7" s="8"/>
      <c r="H7" s="8"/>
      <c r="I7" s="319"/>
    </row>
    <row r="8" spans="1:9" ht="18.75" thickBot="1">
      <c r="A8" s="320" t="s">
        <v>37</v>
      </c>
      <c r="B8" s="329"/>
      <c r="C8" s="329"/>
      <c r="D8" s="330"/>
      <c r="E8" s="330"/>
      <c r="F8" s="331" t="s">
        <v>38</v>
      </c>
      <c r="G8" s="332"/>
      <c r="H8" s="332"/>
      <c r="I8" s="333"/>
    </row>
    <row r="9" spans="1:9" ht="12.75">
      <c r="A9" s="334"/>
      <c r="C9"/>
      <c r="D9" s="326"/>
      <c r="E9" s="326"/>
      <c r="F9"/>
      <c r="G9"/>
      <c r="I9" s="318"/>
    </row>
    <row r="10" spans="1:9" ht="12.75">
      <c r="A10" s="334" t="s">
        <v>102</v>
      </c>
      <c r="B10" s="45"/>
      <c r="C10" s="45"/>
      <c r="D10" s="327"/>
      <c r="E10" s="327"/>
      <c r="F10" s="45"/>
      <c r="G10" s="45"/>
      <c r="H10" s="45"/>
      <c r="I10" s="335"/>
    </row>
    <row r="11" spans="1:9" ht="12.75">
      <c r="A11" s="413" t="s">
        <v>169</v>
      </c>
      <c r="B11" s="414"/>
      <c r="C11" s="48"/>
      <c r="D11" s="337"/>
      <c r="E11" s="337"/>
      <c r="F11" s="48" t="s">
        <v>173</v>
      </c>
      <c r="G11" s="48"/>
      <c r="H11" s="46"/>
      <c r="I11" s="338"/>
    </row>
    <row r="12" spans="1:9" ht="12.75">
      <c r="A12" s="334" t="s">
        <v>178</v>
      </c>
      <c r="B12" s="45"/>
      <c r="C12" s="45"/>
      <c r="D12" s="327"/>
      <c r="E12" s="327"/>
      <c r="F12" s="45" t="s">
        <v>174</v>
      </c>
      <c r="G12" s="45"/>
      <c r="H12" s="45"/>
      <c r="I12" s="335"/>
    </row>
    <row r="13" spans="1:9" ht="12.75">
      <c r="A13" s="339" t="s">
        <v>170</v>
      </c>
      <c r="B13" s="339"/>
      <c r="C13" s="339"/>
      <c r="D13" s="340"/>
      <c r="E13" s="341"/>
      <c r="F13" s="342" t="s">
        <v>175</v>
      </c>
      <c r="G13" s="321"/>
      <c r="H13" s="343"/>
      <c r="I13" s="344"/>
    </row>
    <row r="14" spans="1:9" ht="12.75">
      <c r="A14" s="339" t="s">
        <v>179</v>
      </c>
      <c r="B14" s="339"/>
      <c r="C14" s="339"/>
      <c r="D14" s="340"/>
      <c r="E14" s="341"/>
      <c r="F14" s="342" t="s">
        <v>176</v>
      </c>
      <c r="G14" s="321"/>
      <c r="H14" s="343"/>
      <c r="I14" s="344"/>
    </row>
    <row r="15" spans="1:9" ht="12.75">
      <c r="A15" s="345" t="s">
        <v>171</v>
      </c>
      <c r="B15" s="346"/>
      <c r="C15" s="346"/>
      <c r="D15" s="340"/>
      <c r="E15" s="341"/>
      <c r="F15" s="342" t="s">
        <v>176</v>
      </c>
      <c r="G15" s="321"/>
      <c r="H15" s="347"/>
      <c r="I15" s="344"/>
    </row>
    <row r="16" spans="1:9" ht="12.75">
      <c r="A16" s="345" t="s">
        <v>172</v>
      </c>
      <c r="B16" s="346"/>
      <c r="C16" s="346"/>
      <c r="D16" s="340"/>
      <c r="E16" s="341"/>
      <c r="F16" s="342" t="s">
        <v>176</v>
      </c>
      <c r="G16" s="321"/>
      <c r="H16" s="343"/>
      <c r="I16" s="344"/>
    </row>
    <row r="17" spans="1:9" ht="12.75">
      <c r="A17" s="345"/>
      <c r="B17" s="346"/>
      <c r="C17" s="348"/>
      <c r="D17" s="340"/>
      <c r="E17" s="341"/>
      <c r="F17" s="342"/>
      <c r="G17" s="321"/>
      <c r="H17" s="343"/>
      <c r="I17" s="344"/>
    </row>
    <row r="18" spans="1:9" ht="12.75">
      <c r="A18" s="345"/>
      <c r="B18" s="346"/>
      <c r="C18" s="348"/>
      <c r="D18" s="340"/>
      <c r="E18" s="341"/>
      <c r="F18" s="342"/>
      <c r="G18" s="321"/>
      <c r="H18" s="343"/>
      <c r="I18" s="344"/>
    </row>
    <row r="19" spans="1:9" ht="12.75">
      <c r="A19" s="345"/>
      <c r="B19" s="346"/>
      <c r="C19" s="348"/>
      <c r="D19" s="340"/>
      <c r="E19" s="341"/>
      <c r="F19" s="342"/>
      <c r="G19" s="321"/>
      <c r="H19" s="343"/>
      <c r="I19" s="344"/>
    </row>
    <row r="20" spans="1:9" ht="12.75">
      <c r="A20" s="349"/>
      <c r="B20" s="346"/>
      <c r="C20" s="346"/>
      <c r="D20" s="340"/>
      <c r="E20" s="341"/>
      <c r="F20" s="336"/>
      <c r="G20" s="321"/>
      <c r="H20" s="347"/>
      <c r="I20" s="344"/>
    </row>
    <row r="21" spans="1:9" ht="12.75">
      <c r="A21" s="345"/>
      <c r="B21" s="346"/>
      <c r="C21" s="348"/>
      <c r="D21" s="340"/>
      <c r="E21" s="341"/>
      <c r="F21" s="342"/>
      <c r="G21" s="321"/>
      <c r="H21" s="343"/>
      <c r="I21" s="344"/>
    </row>
    <row r="22" spans="1:9" ht="12.75">
      <c r="A22" s="350"/>
      <c r="B22" s="346"/>
      <c r="C22" s="346"/>
      <c r="D22" s="340"/>
      <c r="E22" s="351"/>
      <c r="F22" s="352"/>
      <c r="G22" s="321"/>
      <c r="H22" s="343"/>
      <c r="I22" s="344"/>
    </row>
    <row r="23" spans="1:9" ht="12.75">
      <c r="A23" s="345"/>
      <c r="B23" s="346"/>
      <c r="C23" s="348"/>
      <c r="D23" s="340"/>
      <c r="E23" s="341"/>
      <c r="F23" s="342"/>
      <c r="G23" s="321"/>
      <c r="H23" s="343"/>
      <c r="I23" s="344"/>
    </row>
    <row r="24" spans="1:9" ht="12.75">
      <c r="A24" s="349"/>
      <c r="B24" s="346"/>
      <c r="C24" s="346"/>
      <c r="D24" s="341"/>
      <c r="E24" s="341"/>
      <c r="F24" s="352"/>
      <c r="G24" s="321"/>
      <c r="H24" s="343"/>
      <c r="I24" s="344"/>
    </row>
    <row r="25" spans="1:9" ht="12.75">
      <c r="A25" s="353"/>
      <c r="B25" s="346"/>
      <c r="C25" s="354"/>
      <c r="D25" s="341"/>
      <c r="E25" s="341"/>
      <c r="F25" s="355"/>
      <c r="G25" s="355"/>
      <c r="H25" s="355"/>
      <c r="I25" s="322"/>
    </row>
    <row r="26" spans="1:9" ht="12.75">
      <c r="A26" s="356"/>
      <c r="B26" s="346"/>
      <c r="C26" s="357"/>
      <c r="D26" s="358"/>
      <c r="E26" s="341"/>
      <c r="F26" s="415"/>
      <c r="G26" s="415"/>
      <c r="H26" s="415"/>
      <c r="I26" s="360"/>
    </row>
    <row r="27" spans="1:9" ht="12.75">
      <c r="A27" s="356"/>
      <c r="B27" s="346"/>
      <c r="C27" s="357"/>
      <c r="D27" s="361"/>
      <c r="E27" s="361"/>
      <c r="F27" s="359"/>
      <c r="G27" s="359"/>
      <c r="H27" s="359"/>
      <c r="I27" s="360"/>
    </row>
    <row r="28" spans="1:9" ht="12.75">
      <c r="A28" s="362"/>
      <c r="B28" s="363"/>
      <c r="C28" s="364"/>
      <c r="D28" s="365"/>
      <c r="E28" s="351"/>
      <c r="F28" s="359"/>
      <c r="G28" s="321"/>
      <c r="H28" s="366"/>
      <c r="I28" s="344"/>
    </row>
    <row r="29" spans="1:9" ht="12.75">
      <c r="A29" s="367"/>
      <c r="B29" s="368"/>
      <c r="C29" s="369"/>
      <c r="D29" s="370"/>
      <c r="E29" s="361"/>
      <c r="F29" s="359"/>
      <c r="G29" s="321"/>
      <c r="H29" s="366"/>
      <c r="I29" s="344"/>
    </row>
    <row r="30" spans="1:9" ht="12.75">
      <c r="A30" s="356"/>
      <c r="B30" s="371"/>
      <c r="C30" s="357"/>
      <c r="D30" s="341"/>
      <c r="E30" s="341"/>
      <c r="F30" s="359"/>
      <c r="G30" s="366"/>
      <c r="H30" s="366"/>
      <c r="I30" s="360"/>
    </row>
    <row r="31" spans="1:9" ht="12.75">
      <c r="A31" s="356"/>
      <c r="B31" s="371"/>
      <c r="C31" s="357"/>
      <c r="D31" s="341"/>
      <c r="E31" s="341"/>
      <c r="F31" s="359"/>
      <c r="G31" s="321"/>
      <c r="H31" s="366"/>
      <c r="I31" s="344"/>
    </row>
    <row r="32" spans="1:9" ht="12.75">
      <c r="A32" s="356"/>
      <c r="B32" s="371"/>
      <c r="C32" s="372"/>
      <c r="D32" s="358"/>
      <c r="E32" s="358"/>
      <c r="F32" s="373"/>
      <c r="G32" s="373"/>
      <c r="H32" s="373"/>
      <c r="I32" s="360"/>
    </row>
    <row r="33" spans="1:9" ht="12.75">
      <c r="A33" s="356"/>
      <c r="B33" s="371"/>
      <c r="C33" s="372"/>
      <c r="D33" s="358"/>
      <c r="E33" s="358"/>
      <c r="F33" s="373"/>
      <c r="G33" s="374"/>
      <c r="H33" s="366"/>
      <c r="I33" s="344"/>
    </row>
    <row r="34" spans="1:9" ht="12.75">
      <c r="A34" s="353"/>
      <c r="B34" s="346"/>
      <c r="C34" s="375"/>
      <c r="D34" s="358"/>
      <c r="E34" s="358"/>
      <c r="F34" s="339"/>
      <c r="G34" s="339"/>
      <c r="H34" s="339"/>
      <c r="I34" s="322"/>
    </row>
    <row r="35" spans="1:9" ht="12.75">
      <c r="A35" s="353"/>
      <c r="B35" s="346"/>
      <c r="C35" s="375"/>
      <c r="D35" s="376"/>
      <c r="E35" s="358"/>
      <c r="F35" s="359"/>
      <c r="G35" s="339"/>
      <c r="H35" s="377"/>
      <c r="I35" s="344"/>
    </row>
    <row r="36" spans="1:9" ht="12.75">
      <c r="A36" s="378"/>
      <c r="B36" s="379"/>
      <c r="C36" s="375"/>
      <c r="D36" s="358"/>
      <c r="E36" s="358"/>
      <c r="F36" s="339"/>
      <c r="G36" s="339"/>
      <c r="H36" s="339"/>
      <c r="I36" s="322"/>
    </row>
    <row r="37" spans="1:9" ht="12.75">
      <c r="A37" s="353"/>
      <c r="B37" s="346"/>
      <c r="C37" s="375"/>
      <c r="D37" s="358"/>
      <c r="E37" s="358"/>
      <c r="F37" s="339"/>
      <c r="G37" s="339"/>
      <c r="H37" s="339"/>
      <c r="I37" s="322"/>
    </row>
    <row r="38" spans="1:9" ht="13.5" thickBot="1">
      <c r="A38" s="353"/>
      <c r="B38" s="346"/>
      <c r="C38" s="375"/>
      <c r="D38" s="358"/>
      <c r="E38" s="358"/>
      <c r="F38" s="339"/>
      <c r="G38" s="46"/>
      <c r="H38" s="46"/>
      <c r="I38" s="380"/>
    </row>
    <row r="39" spans="1:9" ht="12.75">
      <c r="A39" s="353"/>
      <c r="B39" s="346"/>
      <c r="C39" s="375"/>
      <c r="D39" s="358"/>
      <c r="E39" s="381" t="s">
        <v>133</v>
      </c>
      <c r="F39" s="323"/>
      <c r="G39" s="339"/>
      <c r="H39" s="382"/>
      <c r="I39" s="383"/>
    </row>
    <row r="40" spans="1:9" ht="12.75">
      <c r="A40" s="353"/>
      <c r="B40" s="346"/>
      <c r="C40" s="375"/>
      <c r="D40" s="358"/>
      <c r="E40" s="384" t="s">
        <v>134</v>
      </c>
      <c r="F40" s="324"/>
      <c r="G40" s="377">
        <v>1</v>
      </c>
      <c r="H40" s="385">
        <v>0</v>
      </c>
      <c r="I40" s="386" t="e">
        <f>H40/H50</f>
        <v>#DIV/0!</v>
      </c>
    </row>
    <row r="41" spans="1:9" ht="12.75">
      <c r="A41" s="353"/>
      <c r="B41" s="346"/>
      <c r="C41" s="375"/>
      <c r="D41" s="358"/>
      <c r="E41" s="384" t="s">
        <v>135</v>
      </c>
      <c r="F41" s="324"/>
      <c r="G41" s="377">
        <v>2</v>
      </c>
      <c r="H41" s="385">
        <f>D15+D16</f>
        <v>0</v>
      </c>
      <c r="I41" s="386" t="e">
        <f>H41/H50</f>
        <v>#DIV/0!</v>
      </c>
    </row>
    <row r="42" spans="1:9" ht="12.75">
      <c r="A42" s="353"/>
      <c r="B42" s="346"/>
      <c r="C42" s="375"/>
      <c r="D42" s="358"/>
      <c r="E42" s="384" t="s">
        <v>136</v>
      </c>
      <c r="F42" s="324"/>
      <c r="G42" s="377">
        <v>3</v>
      </c>
      <c r="H42" s="385">
        <v>0</v>
      </c>
      <c r="I42" s="386" t="e">
        <f>H42/H50</f>
        <v>#DIV/0!</v>
      </c>
    </row>
    <row r="43" spans="1:9" ht="12.75">
      <c r="A43" s="353"/>
      <c r="B43" s="346"/>
      <c r="C43" s="375"/>
      <c r="D43" s="358"/>
      <c r="E43" s="384" t="s">
        <v>137</v>
      </c>
      <c r="F43" s="324"/>
      <c r="G43" s="377">
        <v>4</v>
      </c>
      <c r="H43" s="385">
        <f>D13+D18+D31</f>
        <v>0</v>
      </c>
      <c r="I43" s="386" t="e">
        <f>H43/H50</f>
        <v>#DIV/0!</v>
      </c>
    </row>
    <row r="44" spans="1:9" ht="12.75">
      <c r="A44" s="353"/>
      <c r="B44" s="346"/>
      <c r="C44" s="375"/>
      <c r="D44" s="358"/>
      <c r="E44" s="384" t="s">
        <v>138</v>
      </c>
      <c r="F44" s="324"/>
      <c r="G44" s="377">
        <v>5</v>
      </c>
      <c r="H44" s="385">
        <v>0</v>
      </c>
      <c r="I44" s="386" t="e">
        <f>H44/H50</f>
        <v>#DIV/0!</v>
      </c>
    </row>
    <row r="45" spans="1:9" ht="12.75">
      <c r="A45" s="353"/>
      <c r="B45" s="346"/>
      <c r="C45" s="375"/>
      <c r="D45" s="358"/>
      <c r="E45" s="384" t="s">
        <v>139</v>
      </c>
      <c r="F45" s="324"/>
      <c r="G45" s="377">
        <v>6</v>
      </c>
      <c r="H45" s="385">
        <f>D14+D17+SUM(D19:D24)+SUM(D28:D29)+D33+D35</f>
        <v>0</v>
      </c>
      <c r="I45" s="386" t="e">
        <f>H45/H50</f>
        <v>#DIV/0!</v>
      </c>
    </row>
    <row r="46" spans="1:9" ht="12.75">
      <c r="A46" s="353"/>
      <c r="B46" s="346"/>
      <c r="C46" s="375"/>
      <c r="D46" s="358"/>
      <c r="E46" s="384" t="s">
        <v>140</v>
      </c>
      <c r="F46" s="324"/>
      <c r="G46" s="377">
        <v>7</v>
      </c>
      <c r="H46" s="385">
        <v>0</v>
      </c>
      <c r="I46" s="386" t="e">
        <f>H46/H50</f>
        <v>#DIV/0!</v>
      </c>
    </row>
    <row r="47" spans="1:9" ht="12.75">
      <c r="A47" s="353"/>
      <c r="B47" s="346"/>
      <c r="C47" s="375"/>
      <c r="D47" s="358"/>
      <c r="E47" s="384" t="s">
        <v>142</v>
      </c>
      <c r="F47" s="324"/>
      <c r="G47" s="377">
        <v>8</v>
      </c>
      <c r="H47" s="385">
        <v>0</v>
      </c>
      <c r="I47" s="386" t="e">
        <f>H47/H50</f>
        <v>#DIV/0!</v>
      </c>
    </row>
    <row r="48" spans="1:9" ht="13.5" thickBot="1">
      <c r="A48" s="353"/>
      <c r="B48" s="346"/>
      <c r="C48" s="375"/>
      <c r="D48" s="358"/>
      <c r="E48" s="387" t="s">
        <v>141</v>
      </c>
      <c r="F48" s="325"/>
      <c r="G48" s="377">
        <v>9</v>
      </c>
      <c r="H48" s="385">
        <v>0</v>
      </c>
      <c r="I48" s="386" t="e">
        <f>H48/H50</f>
        <v>#DIV/0!</v>
      </c>
    </row>
    <row r="49" spans="1:9" ht="12.75">
      <c r="A49" s="353"/>
      <c r="B49" s="346"/>
      <c r="C49" s="375"/>
      <c r="D49" s="358"/>
      <c r="E49" s="358"/>
      <c r="F49" s="339"/>
      <c r="G49" s="339"/>
      <c r="H49" s="382"/>
      <c r="I49" s="383"/>
    </row>
    <row r="50" spans="1:9" ht="12.75">
      <c r="A50" s="353"/>
      <c r="B50" s="346"/>
      <c r="C50" s="375"/>
      <c r="D50" s="358"/>
      <c r="E50" s="358"/>
      <c r="F50" s="377" t="s">
        <v>114</v>
      </c>
      <c r="G50" s="339"/>
      <c r="H50" s="388">
        <f>SUM(H40:H48)</f>
        <v>0</v>
      </c>
      <c r="I50" s="389" t="e">
        <f>SUM(I40:I48)</f>
        <v>#DIV/0!</v>
      </c>
    </row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144" verticalDpi="144" orientation="landscape" paperSize="3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2009-10-15T14:40:11Z</cp:lastPrinted>
  <dcterms:created xsi:type="dcterms:W3CDTF">2001-10-24T18:11:20Z</dcterms:created>
  <dcterms:modified xsi:type="dcterms:W3CDTF">2009-10-15T14:41:18Z</dcterms:modified>
  <cp:category/>
  <cp:version/>
  <cp:contentType/>
  <cp:contentStatus/>
</cp:coreProperties>
</file>