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Estimate'!$A$1:$CR$188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fullCalcOnLoad="1"/>
</workbook>
</file>

<file path=xl/sharedStrings.xml><?xml version="1.0" encoding="utf-8"?>
<sst xmlns="http://schemas.openxmlformats.org/spreadsheetml/2006/main" count="401" uniqueCount="238">
  <si>
    <t>M. Denault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</si>
  <si>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</si>
  <si>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</si>
  <si>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</si>
  <si>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</si>
  <si>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</si>
  <si>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</si>
  <si>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</si>
  <si>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</si>
  <si>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</si>
  <si>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</si>
  <si>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</si>
  <si>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</si>
  <si>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</si>
  <si>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</si>
  <si>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</si>
  <si>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</si>
  <si>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</si>
  <si>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</si>
  <si>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</si>
  <si>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</si>
  <si>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</si>
  <si>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</si>
  <si>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</si>
  <si>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</si>
  <si>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</si>
  <si>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</si>
  <si>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</si>
  <si>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</si>
  <si>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</si>
  <si>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</si>
  <si>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</si>
  <si>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</si>
  <si>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</si>
  <si>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</si>
  <si>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</si>
  <si>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</si>
  <si>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</si>
  <si>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</si>
  <si>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</si>
  <si>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</si>
  <si>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</si>
  <si>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</si>
  <si>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</si>
  <si>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</si>
  <si>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</si>
  <si>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</si>
  <si>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</si>
  <si>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</si>
  <si>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</si>
  <si>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</si>
  <si>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</si>
  <si>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</si>
  <si>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</si>
  <si>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</si>
  <si>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</si>
  <si>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</si>
  <si>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</si>
  <si>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</si>
  <si>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</si>
  <si>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</si>
  <si>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</si>
  <si>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</si>
  <si>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</si>
  <si>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</si>
  <si>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</si>
  <si>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</si>
  <si>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</si>
  <si>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</si>
  <si>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</si>
  <si>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</si>
  <si>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</si>
  <si>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</si>
  <si>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</si>
  <si>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</si>
  <si>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</si>
  <si>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</si>
  <si>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</si>
  <si>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</si>
  <si>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</si>
  <si>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</si>
  <si>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</si>
  <si>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</si>
  <si>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</si>
  <si>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</si>
  <si>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</si>
  <si>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</si>
  <si>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</si>
  <si>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</si>
  <si>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</si>
  <si>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</si>
  <si>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</si>
  <si>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</si>
  <si>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</si>
  <si>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</si>
  <si>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</si>
  <si>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</si>
  <si>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</si>
  <si>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</si>
  <si>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</si>
  <si>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</si>
  <si>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</si>
  <si>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</si>
  <si>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</si>
  <si>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</si>
  <si>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</si>
  <si>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</si>
  <si>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</si>
  <si>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</si>
  <si>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</si>
  <si>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</si>
  <si>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</si>
  <si>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</si>
  <si>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</si>
  <si>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</si>
  <si>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</si>
  <si>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</si>
  <si>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</si>
  <si>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</si>
  <si>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</si>
  <si>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</si>
  <si>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</si>
  <si>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</si>
  <si>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</si>
  <si>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</si>
  <si>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</si>
  <si>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</si>
  <si>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</si>
  <si>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</si>
  <si>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</si>
  <si>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</si>
  <si>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</si>
  <si>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</si>
  <si>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</si>
  <si>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</si>
  <si>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Conceptual Design</t>
  </si>
  <si>
    <t>PREPARE WORK PLANNING FORM</t>
  </si>
  <si>
    <t>Prep System Description</t>
  </si>
  <si>
    <t>Prep System Requirements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</si>
  <si>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</si>
  <si>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</si>
  <si>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</si>
  <si>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</si>
  <si>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</si>
  <si>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</si>
  <si>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</si>
  <si>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</si>
  <si>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</si>
  <si>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</si>
  <si>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</si>
  <si>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</si>
  <si>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</si>
  <si>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</si>
  <si>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</si>
  <si>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</si>
  <si>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</si>
  <si>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</si>
  <si>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</si>
  <si>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</si>
  <si>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</si>
  <si>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</si>
  <si>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</si>
  <si>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</si>
  <si>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</si>
  <si>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</si>
  <si>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</si>
  <si>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</si>
  <si>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</si>
  <si>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</si>
  <si>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</si>
  <si>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</si>
  <si>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Layman Review</t>
  </si>
  <si>
    <t>Analysis</t>
  </si>
  <si>
    <t>Path</t>
  </si>
  <si>
    <t>Road</t>
  </si>
  <si>
    <t>Duct Removal</t>
  </si>
  <si>
    <t>Lintel Removal</t>
  </si>
  <si>
    <t>Lintel Install</t>
  </si>
  <si>
    <t>Duct Install</t>
  </si>
  <si>
    <t>Metrology</t>
  </si>
  <si>
    <t>Setup</t>
  </si>
  <si>
    <t>Measure</t>
  </si>
  <si>
    <t>Model</t>
  </si>
  <si>
    <t>Lay out</t>
  </si>
  <si>
    <t>Labyrinth Removal</t>
  </si>
  <si>
    <t>Lift Fixtures</t>
  </si>
  <si>
    <t>Construction</t>
  </si>
  <si>
    <t>Load Test</t>
  </si>
  <si>
    <t>Move</t>
  </si>
  <si>
    <t>Trial Runs</t>
  </si>
  <si>
    <t>Box Movement</t>
  </si>
  <si>
    <t>Lift onto Rollers</t>
  </si>
  <si>
    <t>Move IN</t>
  </si>
  <si>
    <t>Over Wall</t>
  </si>
  <si>
    <t>Placement</t>
  </si>
  <si>
    <t>Source Platform</t>
  </si>
  <si>
    <t>Off</t>
  </si>
  <si>
    <t xml:space="preserve">Move </t>
  </si>
  <si>
    <t>Lift</t>
  </si>
  <si>
    <t>On</t>
  </si>
  <si>
    <t>Lid Movement</t>
  </si>
  <si>
    <t>Stabilize</t>
  </si>
  <si>
    <t>Component Movement</t>
  </si>
  <si>
    <t>90in Flange</t>
  </si>
  <si>
    <t>Magnet</t>
  </si>
  <si>
    <t>Ion Dump</t>
  </si>
  <si>
    <t>Exit Spool</t>
  </si>
  <si>
    <t>TIV</t>
  </si>
  <si>
    <t>Calorimeter</t>
  </si>
  <si>
    <t>Source Movement</t>
  </si>
  <si>
    <t>Move 1</t>
  </si>
  <si>
    <t>Align 1</t>
  </si>
  <si>
    <t>Move 2</t>
  </si>
  <si>
    <t>Align 2</t>
  </si>
  <si>
    <t>Move 3</t>
  </si>
  <si>
    <t>Align 3</t>
  </si>
  <si>
    <t>HVE 1 Movement</t>
  </si>
  <si>
    <t>Disassemble</t>
  </si>
  <si>
    <t>Move to Crain Access</t>
  </si>
  <si>
    <t>Lift into TFTR</t>
  </si>
  <si>
    <t>Move In</t>
  </si>
  <si>
    <t>Reassemble</t>
  </si>
  <si>
    <t>HVE 2 Movement</t>
  </si>
  <si>
    <t>HVE 3 Movement</t>
  </si>
  <si>
    <t>Steel and Parts</t>
  </si>
  <si>
    <t>Lifting Equip.</t>
  </si>
  <si>
    <t>NSTX BL2 Relocation</t>
  </si>
  <si>
    <t>Move neutral beam beam line and ancillary equipment into NSTX test cell.  This includes HVEs and complete beam box.</t>
  </si>
  <si>
    <t>TOTAL Preliminary Cost Estimate ($k)=</t>
  </si>
  <si>
    <t>(1)  Procurement lead time:</t>
  </si>
  <si>
    <t>Weeks</t>
  </si>
  <si>
    <t>Purchase orders-Commercial, off-the-shelf items</t>
  </si>
  <si>
    <t>Purchase orders-Noncommercial items</t>
  </si>
  <si>
    <t>Subcontracts (non construction)</t>
  </si>
  <si>
    <t>Construction subcontracts</t>
  </si>
  <si>
    <t>Engineering 1 Days Per Week title III</t>
  </si>
  <si>
    <t>Engineering Support 1/2 Days Per Week title III</t>
  </si>
  <si>
    <t>Drafting Support 1/2 day/week title III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</si>
</sst>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b/>
      <sz val="9"/>
      <name val="Times"/>
      <family val="1"/>
    </font>
    <font>
      <b/>
      <sz val="10"/>
      <color indexed="10"/>
      <name val="Arial"/>
      <family val="2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sz val="9"/>
      <color indexed="23"/>
      <name val="Times"/>
      <family val="0"/>
    </font>
    <font>
      <b/>
      <sz val="14"/>
      <name val="Times"/>
      <family val="0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"/>
      <family val="0"/>
    </font>
    <font>
      <sz val="9"/>
      <name val="Helv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name val="Times"/>
      <family val="0"/>
    </font>
    <font>
      <b/>
      <sz val="12"/>
      <name val="Times"/>
      <family val="1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sz val="10"/>
      <name val="Times"/>
      <family val="0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2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3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166" fontId="22" fillId="0" borderId="0" xfId="0" applyNumberFormat="1" applyFont="1" applyAlignment="1">
      <alignment wrapText="1"/>
    </xf>
    <xf numFmtId="166" fontId="2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25" fillId="4" borderId="0" xfId="0" applyFont="1" applyFill="1" applyAlignment="1">
      <alignment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42" fillId="2" borderId="9" xfId="0" applyFont="1" applyFill="1" applyBorder="1" applyAlignment="1">
      <alignment horizontal="center" wrapText="1"/>
    </xf>
    <xf numFmtId="0" fontId="25" fillId="2" borderId="0" xfId="0" applyFont="1" applyFill="1" applyAlignment="1">
      <alignment/>
    </xf>
    <xf numFmtId="0" fontId="38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44" fillId="2" borderId="1" xfId="0" applyFont="1" applyFill="1" applyBorder="1" applyAlignment="1">
      <alignment horizontal="centerContinuous"/>
    </xf>
    <xf numFmtId="0" fontId="44" fillId="2" borderId="2" xfId="0" applyFont="1" applyFill="1" applyBorder="1" applyAlignment="1">
      <alignment horizontal="centerContinuous"/>
    </xf>
    <xf numFmtId="0" fontId="20" fillId="5" borderId="10" xfId="0" applyFont="1" applyFill="1" applyBorder="1" applyAlignment="1">
      <alignment horizontal="centerContinuous"/>
    </xf>
    <xf numFmtId="0" fontId="20" fillId="5" borderId="11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/>
      <protection locked="0"/>
    </xf>
    <xf numFmtId="0" fontId="15" fillId="5" borderId="1" xfId="0" applyFont="1" applyFill="1" applyBorder="1" applyAlignment="1" applyProtection="1">
      <alignment/>
      <protection locked="0"/>
    </xf>
    <xf numFmtId="0" fontId="15" fillId="5" borderId="12" xfId="0" applyFont="1" applyFill="1" applyBorder="1" applyAlignment="1" applyProtection="1">
      <alignment/>
      <protection locked="0"/>
    </xf>
    <xf numFmtId="0" fontId="15" fillId="5" borderId="2" xfId="0" applyFont="1" applyFill="1" applyBorder="1" applyAlignment="1" applyProtection="1">
      <alignment/>
      <protection locked="0"/>
    </xf>
    <xf numFmtId="0" fontId="28" fillId="5" borderId="12" xfId="0" applyFont="1" applyFill="1" applyBorder="1" applyAlignment="1" applyProtection="1">
      <alignment horizontal="centerContinuous"/>
      <protection locked="0"/>
    </xf>
    <xf numFmtId="0" fontId="33" fillId="5" borderId="12" xfId="0" applyFont="1" applyFill="1" applyBorder="1" applyAlignment="1" applyProtection="1">
      <alignment horizontal="centerContinuous"/>
      <protection locked="0"/>
    </xf>
    <xf numFmtId="0" fontId="15" fillId="5" borderId="3" xfId="0" applyFont="1" applyFill="1" applyBorder="1" applyAlignment="1" applyProtection="1">
      <alignment/>
      <protection locked="0"/>
    </xf>
    <xf numFmtId="0" fontId="45" fillId="5" borderId="0" xfId="0" applyFont="1" applyFill="1" applyBorder="1" applyAlignment="1" applyProtection="1">
      <alignment horizontal="centerContinuous"/>
      <protection locked="0"/>
    </xf>
    <xf numFmtId="0" fontId="45" fillId="5" borderId="4" xfId="0" applyFont="1" applyFill="1" applyBorder="1" applyAlignment="1" applyProtection="1">
      <alignment horizontal="centerContinuous"/>
      <protection locked="0"/>
    </xf>
    <xf numFmtId="0" fontId="45" fillId="5" borderId="10" xfId="0" applyFont="1" applyFill="1" applyBorder="1" applyAlignment="1" applyProtection="1">
      <alignment horizontal="centerContinuous"/>
      <protection locked="0"/>
    </xf>
    <xf numFmtId="0" fontId="46" fillId="5" borderId="13" xfId="0" applyFont="1" applyFill="1" applyBorder="1" applyAlignment="1" applyProtection="1">
      <alignment horizontal="centerContinuous" wrapText="1"/>
      <protection locked="0"/>
    </xf>
    <xf numFmtId="0" fontId="46" fillId="5" borderId="10" xfId="0" applyFont="1" applyFill="1" applyBorder="1" applyAlignment="1" applyProtection="1">
      <alignment horizontal="centerContinuous" wrapText="1"/>
      <protection locked="0"/>
    </xf>
    <xf numFmtId="0" fontId="46" fillId="5" borderId="9" xfId="0" applyFont="1" applyFill="1" applyBorder="1" applyAlignment="1" applyProtection="1">
      <alignment horizontal="centerContinuous" wrapText="1"/>
      <protection locked="0"/>
    </xf>
    <xf numFmtId="0" fontId="15" fillId="0" borderId="9" xfId="0" applyFont="1" applyBorder="1" applyAlignment="1" applyProtection="1">
      <alignment wrapText="1"/>
      <protection locked="0"/>
    </xf>
    <xf numFmtId="0" fontId="17" fillId="5" borderId="9" xfId="0" applyFont="1" applyFill="1" applyBorder="1" applyAlignment="1" applyProtection="1">
      <alignment horizontal="centerContinuous" wrapText="1"/>
      <protection locked="0"/>
    </xf>
    <xf numFmtId="0" fontId="17" fillId="5" borderId="8" xfId="0" applyFont="1" applyFill="1" applyBorder="1" applyAlignment="1" applyProtection="1">
      <alignment horizontal="centerContinuous" wrapText="1"/>
      <protection locked="0"/>
    </xf>
    <xf numFmtId="0" fontId="29" fillId="5" borderId="8" xfId="0" applyFont="1" applyFill="1" applyBorder="1" applyAlignment="1" applyProtection="1">
      <alignment horizontal="center" wrapText="1"/>
      <protection locked="0"/>
    </xf>
    <xf numFmtId="0" fontId="35" fillId="5" borderId="14" xfId="0" applyFont="1" applyFill="1" applyBorder="1" applyAlignment="1" applyProtection="1">
      <alignment horizontal="centerContinuous" wrapText="1"/>
      <protection locked="0"/>
    </xf>
    <xf numFmtId="0" fontId="35" fillId="5" borderId="7" xfId="0" applyFont="1" applyFill="1" applyBorder="1" applyAlignment="1" applyProtection="1">
      <alignment horizontal="centerContinuous" wrapText="1"/>
      <protection locked="0"/>
    </xf>
    <xf numFmtId="0" fontId="29" fillId="5" borderId="15" xfId="0" applyFont="1" applyFill="1" applyBorder="1" applyAlignment="1" applyProtection="1">
      <alignment horizontal="centerContinuous" wrapText="1"/>
      <protection locked="0"/>
    </xf>
    <xf numFmtId="0" fontId="15" fillId="3" borderId="0" xfId="0" applyFont="1" applyFill="1" applyAlignment="1" applyProtection="1">
      <alignment/>
      <protection locked="0"/>
    </xf>
    <xf numFmtId="0" fontId="15" fillId="3" borderId="0" xfId="0" applyFont="1" applyFill="1" applyAlignment="1" applyProtection="1">
      <alignment wrapText="1"/>
      <protection locked="0"/>
    </xf>
    <xf numFmtId="0" fontId="15" fillId="2" borderId="0" xfId="0" applyFont="1" applyFill="1" applyAlignment="1" applyProtection="1">
      <alignment/>
      <protection locked="0"/>
    </xf>
    <xf numFmtId="0" fontId="30" fillId="2" borderId="0" xfId="0" applyFont="1" applyFill="1" applyAlignment="1" applyProtection="1">
      <alignment/>
      <protection locked="0"/>
    </xf>
    <xf numFmtId="0" fontId="34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4" fontId="27" fillId="0" borderId="0" xfId="15" applyNumberFormat="1" applyFont="1" applyAlignment="1" applyProtection="1">
      <alignment/>
      <protection locked="0"/>
    </xf>
    <xf numFmtId="184" fontId="36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47" fillId="5" borderId="16" xfId="0" applyNumberFormat="1" applyFont="1" applyFill="1" applyBorder="1" applyAlignment="1" applyProtection="1">
      <alignment horizontal="centerContinuous"/>
      <protection locked="0"/>
    </xf>
    <xf numFmtId="166" fontId="47" fillId="5" borderId="10" xfId="0" applyNumberFormat="1" applyFont="1" applyFill="1" applyBorder="1" applyAlignment="1" applyProtection="1">
      <alignment horizontal="centerContinuous"/>
      <protection locked="0"/>
    </xf>
    <xf numFmtId="0" fontId="47" fillId="5" borderId="10" xfId="0" applyFont="1" applyFill="1" applyBorder="1" applyAlignment="1" applyProtection="1">
      <alignment horizontal="centerContinuous"/>
      <protection locked="0"/>
    </xf>
    <xf numFmtId="0" fontId="47" fillId="5" borderId="11" xfId="0" applyFont="1" applyFill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/>
      <protection locked="0"/>
    </xf>
    <xf numFmtId="166" fontId="16" fillId="2" borderId="5" xfId="0" applyNumberFormat="1" applyFont="1" applyFill="1" applyBorder="1" applyAlignment="1" applyProtection="1">
      <alignment/>
      <protection locked="0"/>
    </xf>
    <xf numFmtId="166" fontId="16" fillId="2" borderId="8" xfId="0" applyNumberFormat="1" applyFont="1" applyFill="1" applyBorder="1" applyAlignment="1" applyProtection="1">
      <alignment/>
      <protection locked="0"/>
    </xf>
    <xf numFmtId="166" fontId="16" fillId="2" borderId="6" xfId="0" applyNumberFormat="1" applyFont="1" applyFill="1" applyBorder="1" applyAlignment="1" applyProtection="1">
      <alignment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16" fillId="2" borderId="8" xfId="0" applyFon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17" fillId="5" borderId="8" xfId="0" applyFont="1" applyFill="1" applyBorder="1" applyAlignment="1" applyProtection="1">
      <alignment horizontal="center" textRotation="90" wrapText="1"/>
      <protection locked="0"/>
    </xf>
    <xf numFmtId="166" fontId="39" fillId="5" borderId="17" xfId="0" applyNumberFormat="1" applyFont="1" applyFill="1" applyBorder="1" applyAlignment="1" applyProtection="1">
      <alignment textRotation="90" wrapText="1"/>
      <protection locked="0"/>
    </xf>
    <xf numFmtId="166" fontId="39" fillId="5" borderId="18" xfId="0" applyNumberFormat="1" applyFont="1" applyFill="1" applyBorder="1" applyAlignment="1" applyProtection="1">
      <alignment textRotation="90" wrapText="1"/>
      <protection locked="0"/>
    </xf>
    <xf numFmtId="166" fontId="39" fillId="5" borderId="19" xfId="0" applyNumberFormat="1" applyFont="1" applyFill="1" applyBorder="1" applyAlignment="1" applyProtection="1">
      <alignment textRotation="90" wrapText="1"/>
      <protection locked="0"/>
    </xf>
    <xf numFmtId="0" fontId="40" fillId="5" borderId="17" xfId="0" applyFont="1" applyFill="1" applyBorder="1" applyAlignment="1" applyProtection="1">
      <alignment textRotation="90" wrapText="1"/>
      <protection locked="0"/>
    </xf>
    <xf numFmtId="0" fontId="40" fillId="5" borderId="18" xfId="0" applyFont="1" applyFill="1" applyBorder="1" applyAlignment="1" applyProtection="1">
      <alignment textRotation="90" wrapText="1"/>
      <protection locked="0"/>
    </xf>
    <xf numFmtId="0" fontId="40" fillId="5" borderId="20" xfId="0" applyFont="1" applyFill="1" applyBorder="1" applyAlignment="1" applyProtection="1">
      <alignment textRotation="90" wrapText="1"/>
      <protection locked="0"/>
    </xf>
    <xf numFmtId="0" fontId="25" fillId="3" borderId="0" xfId="0" applyFont="1" applyFill="1" applyAlignment="1" applyProtection="1">
      <alignment/>
      <protection locked="0"/>
    </xf>
    <xf numFmtId="0" fontId="48" fillId="6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1" fillId="0" borderId="0" xfId="0" applyNumberFormat="1" applyFont="1" applyAlignment="1" applyProtection="1">
      <alignment/>
      <protection locked="0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20" fillId="4" borderId="1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7" fillId="4" borderId="8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43" fontId="50" fillId="6" borderId="0" xfId="15" applyFont="1" applyFill="1" applyAlignment="1" applyProtection="1">
      <alignment/>
      <protection locked="0"/>
    </xf>
    <xf numFmtId="0" fontId="50" fillId="6" borderId="0" xfId="0" applyFont="1" applyFill="1" applyAlignment="1" applyProtection="1">
      <alignment/>
      <protection locked="0"/>
    </xf>
    <xf numFmtId="167" fontId="41" fillId="0" borderId="0" xfId="0" applyNumberFormat="1" applyFont="1" applyFill="1" applyAlignment="1">
      <alignment horizontal="center"/>
    </xf>
    <xf numFmtId="0" fontId="40" fillId="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93" fontId="27" fillId="2" borderId="21" xfId="0" applyNumberFormat="1" applyFont="1" applyFill="1" applyBorder="1" applyAlignment="1" applyProtection="1">
      <alignment horizontal="center" textRotation="90"/>
      <protection locked="0"/>
    </xf>
    <xf numFmtId="0" fontId="15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27" fillId="7" borderId="21" xfId="0" applyNumberFormat="1" applyFont="1" applyFill="1" applyBorder="1" applyAlignment="1" applyProtection="1">
      <alignment horizontal="center" textRotation="90"/>
      <protection locked="0"/>
    </xf>
    <xf numFmtId="0" fontId="15" fillId="7" borderId="0" xfId="0" applyFont="1" applyFill="1" applyAlignment="1">
      <alignment/>
    </xf>
    <xf numFmtId="189" fontId="2" fillId="7" borderId="21" xfId="0" applyNumberFormat="1" applyFont="1" applyFill="1" applyBorder="1" applyAlignment="1" applyProtection="1">
      <alignment vertical="top" wrapText="1"/>
      <protection locked="0"/>
    </xf>
    <xf numFmtId="0" fontId="52" fillId="0" borderId="16" xfId="0" applyFont="1" applyBorder="1" applyAlignment="1">
      <alignment horizontal="centerContinuous"/>
    </xf>
    <xf numFmtId="0" fontId="52" fillId="0" borderId="10" xfId="0" applyFont="1" applyBorder="1" applyAlignment="1">
      <alignment horizontal="centerContinuous"/>
    </xf>
    <xf numFmtId="0" fontId="53" fillId="0" borderId="10" xfId="0" applyFont="1" applyBorder="1" applyAlignment="1">
      <alignment horizontal="centerContinuous"/>
    </xf>
    <xf numFmtId="0" fontId="53" fillId="0" borderId="11" xfId="0" applyFont="1" applyBorder="1" applyAlignment="1">
      <alignment horizontal="centerContinuous"/>
    </xf>
    <xf numFmtId="0" fontId="52" fillId="2" borderId="16" xfId="0" applyFont="1" applyFill="1" applyBorder="1" applyAlignment="1">
      <alignment horizontal="centerContinuous"/>
    </xf>
    <xf numFmtId="0" fontId="52" fillId="2" borderId="10" xfId="0" applyFont="1" applyFill="1" applyBorder="1" applyAlignment="1">
      <alignment horizontal="centerContinuous"/>
    </xf>
    <xf numFmtId="0" fontId="52" fillId="2" borderId="11" xfId="0" applyFont="1" applyFill="1" applyBorder="1" applyAlignment="1">
      <alignment horizontal="centerContinuous"/>
    </xf>
    <xf numFmtId="0" fontId="53" fillId="2" borderId="10" xfId="0" applyFont="1" applyFill="1" applyBorder="1" applyAlignment="1">
      <alignment horizontal="centerContinuous"/>
    </xf>
    <xf numFmtId="0" fontId="53" fillId="2" borderId="11" xfId="0" applyFont="1" applyFill="1" applyBorder="1" applyAlignment="1">
      <alignment horizontal="centerContinuous"/>
    </xf>
    <xf numFmtId="0" fontId="51" fillId="8" borderId="22" xfId="0" applyFont="1" applyFill="1" applyBorder="1" applyAlignment="1" applyProtection="1">
      <alignment textRotation="90" wrapText="1"/>
      <protection locked="0"/>
    </xf>
    <xf numFmtId="0" fontId="48" fillId="8" borderId="15" xfId="0" applyFont="1" applyFill="1" applyBorder="1" applyAlignment="1" applyProtection="1">
      <alignment/>
      <protection locked="0"/>
    </xf>
    <xf numFmtId="0" fontId="51" fillId="9" borderId="22" xfId="0" applyFont="1" applyFill="1" applyBorder="1" applyAlignment="1" applyProtection="1">
      <alignment textRotation="90" wrapText="1"/>
      <protection locked="0"/>
    </xf>
    <xf numFmtId="0" fontId="15" fillId="9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1" fillId="0" borderId="0" xfId="22" applyFont="1" applyFill="1" applyAlignment="1" applyProtection="1">
      <alignment/>
      <protection locked="0"/>
    </xf>
    <xf numFmtId="166" fontId="19" fillId="0" borderId="5" xfId="0" applyNumberFormat="1" applyFont="1" applyBorder="1" applyAlignment="1" applyProtection="1">
      <alignment horizontal="centerContinuous"/>
      <protection locked="0"/>
    </xf>
    <xf numFmtId="166" fontId="20" fillId="0" borderId="8" xfId="0" applyNumberFormat="1" applyFont="1" applyBorder="1" applyAlignment="1" applyProtection="1">
      <alignment horizontal="centerContinuous"/>
      <protection locked="0"/>
    </xf>
    <xf numFmtId="166" fontId="20" fillId="0" borderId="6" xfId="0" applyNumberFormat="1" applyFont="1" applyBorder="1" applyAlignment="1" applyProtection="1">
      <alignment horizontal="centerContinuous"/>
      <protection locked="0"/>
    </xf>
    <xf numFmtId="0" fontId="16" fillId="8" borderId="22" xfId="0" applyFont="1" applyFill="1" applyBorder="1" applyAlignment="1" applyProtection="1">
      <alignment/>
      <protection locked="0"/>
    </xf>
    <xf numFmtId="0" fontId="15" fillId="9" borderId="22" xfId="0" applyFont="1" applyFill="1" applyBorder="1" applyAlignment="1" applyProtection="1">
      <alignment/>
      <protection locked="0"/>
    </xf>
    <xf numFmtId="0" fontId="26" fillId="8" borderId="23" xfId="0" applyFont="1" applyFill="1" applyBorder="1" applyAlignment="1" applyProtection="1" quotePrefix="1">
      <alignment horizontal="centerContinuous"/>
      <protection locked="0"/>
    </xf>
    <xf numFmtId="0" fontId="26" fillId="9" borderId="23" xfId="0" applyFont="1" applyFill="1" applyBorder="1" applyAlignment="1" applyProtection="1" quotePrefix="1">
      <alignment/>
      <protection locked="0"/>
    </xf>
    <xf numFmtId="0" fontId="32" fillId="2" borderId="0" xfId="0" applyFont="1" applyFill="1" applyAlignment="1" applyProtection="1">
      <alignment/>
      <protection locked="0"/>
    </xf>
    <xf numFmtId="0" fontId="47" fillId="5" borderId="12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55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56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57" fillId="0" borderId="0" xfId="18" applyFont="1" applyFill="1" applyBorder="1" applyAlignment="1">
      <alignment horizontal="right" vertical="top"/>
    </xf>
    <xf numFmtId="0" fontId="56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56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57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18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5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5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184" fontId="27" fillId="0" borderId="0" xfId="15" applyNumberFormat="1" applyFont="1" applyAlignment="1">
      <alignment/>
    </xf>
    <xf numFmtId="184" fontId="6" fillId="0" borderId="0" xfId="15" applyNumberFormat="1" applyFont="1" applyAlignment="1">
      <alignment/>
    </xf>
    <xf numFmtId="0" fontId="21" fillId="0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4" fontId="6" fillId="4" borderId="0" xfId="0" applyNumberFormat="1" applyFont="1" applyFill="1" applyAlignment="1">
      <alignment horizontal="left"/>
    </xf>
    <xf numFmtId="194" fontId="6" fillId="4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66" fontId="60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9" fontId="15" fillId="0" borderId="0" xfId="22" applyFont="1" applyFill="1" applyAlignment="1" applyProtection="1">
      <alignment/>
      <protection locked="0"/>
    </xf>
    <xf numFmtId="166" fontId="15" fillId="0" borderId="0" xfId="0" applyNumberFormat="1" applyFont="1" applyAlignment="1">
      <alignment/>
    </xf>
    <xf numFmtId="0" fontId="61" fillId="3" borderId="0" xfId="0" applyFont="1" applyFill="1" applyAlignment="1" applyProtection="1">
      <alignment/>
      <protection locked="0"/>
    </xf>
    <xf numFmtId="0" fontId="15" fillId="4" borderId="0" xfId="0" applyFont="1" applyFill="1" applyAlignment="1">
      <alignment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2" fillId="3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61" fillId="4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166" fontId="63" fillId="5" borderId="0" xfId="0" applyNumberFormat="1" applyFont="1" applyFill="1" applyAlignment="1" applyProtection="1">
      <alignment/>
      <protection locked="0"/>
    </xf>
    <xf numFmtId="184" fontId="64" fillId="5" borderId="0" xfId="15" applyNumberFormat="1" applyFont="1" applyFill="1" applyAlignment="1" applyProtection="1">
      <alignment/>
      <protection locked="0"/>
    </xf>
    <xf numFmtId="184" fontId="64" fillId="0" borderId="0" xfId="15" applyNumberFormat="1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65" fillId="0" borderId="0" xfId="0" applyFont="1" applyFill="1" applyAlignment="1" applyProtection="1">
      <alignment/>
      <protection locked="0"/>
    </xf>
    <xf numFmtId="0" fontId="66" fillId="10" borderId="16" xfId="0" applyFont="1" applyFill="1" applyBorder="1" applyAlignment="1" applyProtection="1">
      <alignment/>
      <protection locked="0"/>
    </xf>
    <xf numFmtId="0" fontId="65" fillId="10" borderId="10" xfId="0" applyFont="1" applyFill="1" applyBorder="1" applyAlignment="1" applyProtection="1">
      <alignment/>
      <protection locked="0"/>
    </xf>
    <xf numFmtId="0" fontId="66" fillId="10" borderId="10" xfId="0" applyFont="1" applyFill="1" applyBorder="1" applyAlignment="1" applyProtection="1">
      <alignment/>
      <protection locked="0"/>
    </xf>
    <xf numFmtId="166" fontId="61" fillId="10" borderId="11" xfId="0" applyNumberFormat="1" applyFont="1" applyFill="1" applyBorder="1" applyAlignment="1" applyProtection="1">
      <alignment/>
      <protection locked="0"/>
    </xf>
    <xf numFmtId="166" fontId="67" fillId="0" borderId="0" xfId="0" applyNumberFormat="1" applyFont="1" applyFill="1" applyBorder="1" applyAlignment="1" applyProtection="1">
      <alignment/>
      <protection locked="0"/>
    </xf>
    <xf numFmtId="0" fontId="65" fillId="2" borderId="0" xfId="0" applyFont="1" applyFill="1" applyAlignment="1">
      <alignment/>
    </xf>
    <xf numFmtId="0" fontId="65" fillId="4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Continuous"/>
      <protection locked="0"/>
    </xf>
    <xf numFmtId="0" fontId="0" fillId="5" borderId="12" xfId="0" applyFill="1" applyBorder="1" applyAlignment="1" applyProtection="1">
      <alignment horizontal="centerContinuous"/>
      <protection locked="0"/>
    </xf>
    <xf numFmtId="166" fontId="0" fillId="5" borderId="12" xfId="0" applyNumberFormat="1" applyFill="1" applyBorder="1" applyAlignment="1" applyProtection="1">
      <alignment horizontal="centerContinuous"/>
      <protection locked="0"/>
    </xf>
    <xf numFmtId="166" fontId="0" fillId="0" borderId="12" xfId="0" applyNumberFormat="1" applyFill="1" applyBorder="1" applyAlignment="1" applyProtection="1">
      <alignment horizontal="centerContinuous"/>
      <protection locked="0"/>
    </xf>
    <xf numFmtId="0" fontId="69" fillId="0" borderId="12" xfId="0" applyFont="1" applyFill="1" applyBorder="1" applyAlignment="1" applyProtection="1">
      <alignment horizontal="centerContinuous"/>
      <protection locked="0"/>
    </xf>
    <xf numFmtId="0" fontId="69" fillId="5" borderId="12" xfId="0" applyFont="1" applyFill="1" applyBorder="1" applyAlignment="1">
      <alignment horizontal="centerContinuous"/>
    </xf>
    <xf numFmtId="0" fontId="2" fillId="0" borderId="0" xfId="0" applyFont="1" applyFill="1" applyAlignment="1" applyProtection="1">
      <alignment/>
      <protection locked="0"/>
    </xf>
    <xf numFmtId="0" fontId="70" fillId="0" borderId="1" xfId="0" applyFont="1" applyBorder="1" applyAlignment="1" applyProtection="1" quotePrefix="1">
      <alignment/>
      <protection locked="0"/>
    </xf>
    <xf numFmtId="0" fontId="71" fillId="0" borderId="12" xfId="0" applyFont="1" applyFill="1" applyBorder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0" fontId="72" fillId="0" borderId="12" xfId="0" applyFont="1" applyFill="1" applyBorder="1" applyAlignment="1" applyProtection="1">
      <alignment/>
      <protection locked="0"/>
    </xf>
    <xf numFmtId="0" fontId="71" fillId="2" borderId="12" xfId="0" applyFont="1" applyFill="1" applyBorder="1" applyAlignment="1">
      <alignment/>
    </xf>
    <xf numFmtId="0" fontId="73" fillId="2" borderId="2" xfId="0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/>
    </xf>
    <xf numFmtId="0" fontId="74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5" borderId="3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6" fontId="0" fillId="5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textRotation="91"/>
      <protection locked="0"/>
    </xf>
    <xf numFmtId="0" fontId="69" fillId="5" borderId="0" xfId="0" applyFont="1" applyFill="1" applyBorder="1" applyAlignment="1">
      <alignment textRotation="9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74" fillId="0" borderId="3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1" fillId="2" borderId="0" xfId="0" applyFont="1" applyFill="1" applyBorder="1" applyAlignment="1">
      <alignment/>
    </xf>
    <xf numFmtId="0" fontId="75" fillId="2" borderId="4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74" fillId="0" borderId="3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1" fillId="2" borderId="0" xfId="0" applyFont="1" applyFill="1" applyBorder="1" applyAlignment="1">
      <alignment/>
    </xf>
    <xf numFmtId="0" fontId="74" fillId="0" borderId="0" xfId="0" applyFont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/>
      <protection locked="0"/>
    </xf>
    <xf numFmtId="166" fontId="76" fillId="5" borderId="0" xfId="0" applyNumberFormat="1" applyFont="1" applyFill="1" applyBorder="1" applyAlignment="1" applyProtection="1">
      <alignment horizontal="center"/>
      <protection locked="0"/>
    </xf>
    <xf numFmtId="166" fontId="76" fillId="0" borderId="0" xfId="0" applyNumberFormat="1" applyFont="1" applyFill="1" applyBorder="1" applyAlignment="1" applyProtection="1">
      <alignment horizontal="center"/>
      <protection locked="0"/>
    </xf>
    <xf numFmtId="166" fontId="2" fillId="5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18" fillId="0" borderId="5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77" fillId="0" borderId="8" xfId="0" applyFont="1" applyBorder="1" applyAlignment="1" applyProtection="1">
      <alignment/>
      <protection locked="0"/>
    </xf>
    <xf numFmtId="0" fontId="78" fillId="0" borderId="8" xfId="0" applyFont="1" applyFill="1" applyBorder="1" applyAlignment="1" applyProtection="1">
      <alignment/>
      <protection locked="0"/>
    </xf>
    <xf numFmtId="0" fontId="18" fillId="2" borderId="8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>
      <alignment/>
    </xf>
    <xf numFmtId="0" fontId="2" fillId="5" borderId="5" xfId="0" applyFont="1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1" fontId="0" fillId="5" borderId="8" xfId="0" applyNumberFormat="1" applyFill="1" applyBorder="1" applyAlignment="1" applyProtection="1">
      <alignment/>
      <protection locked="0"/>
    </xf>
    <xf numFmtId="166" fontId="0" fillId="5" borderId="8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5" borderId="8" xfId="0" applyFill="1" applyBorder="1" applyAlignment="1">
      <alignment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/>
    </xf>
    <xf numFmtId="0" fontId="69" fillId="0" borderId="0" xfId="0" applyFont="1" applyFill="1" applyAlignment="1" applyProtection="1">
      <alignment textRotation="91"/>
      <protection locked="0"/>
    </xf>
    <xf numFmtId="0" fontId="69" fillId="0" borderId="0" xfId="0" applyFont="1" applyFill="1" applyAlignment="1">
      <alignment textRotation="91"/>
    </xf>
    <xf numFmtId="0" fontId="2" fillId="0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>
      <alignment horizontal="left"/>
    </xf>
    <xf numFmtId="9" fontId="2" fillId="0" borderId="0" xfId="0" applyNumberFormat="1" applyFont="1" applyFill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14" fontId="0" fillId="2" borderId="0" xfId="0" applyNumberFormat="1" applyFill="1" applyAlignment="1">
      <alignment horizontal="left"/>
    </xf>
    <xf numFmtId="194" fontId="0" fillId="4" borderId="0" xfId="0" applyNumberFormat="1" applyFill="1" applyAlignment="1">
      <alignment/>
    </xf>
    <xf numFmtId="14" fontId="0" fillId="4" borderId="0" xfId="0" applyNumberFormat="1" applyFill="1" applyAlignment="1">
      <alignment horizontal="left"/>
    </xf>
    <xf numFmtId="196" fontId="6" fillId="0" borderId="0" xfId="0" applyNumberFormat="1" applyFont="1" applyAlignment="1" applyProtection="1">
      <alignment/>
      <protection locked="0"/>
    </xf>
    <xf numFmtId="196" fontId="6" fillId="3" borderId="0" xfId="0" applyNumberFormat="1" applyFont="1" applyFill="1" applyAlignment="1" applyProtection="1">
      <alignment/>
      <protection locked="0"/>
    </xf>
    <xf numFmtId="196" fontId="63" fillId="5" borderId="0" xfId="0" applyNumberFormat="1" applyFont="1" applyFill="1" applyAlignment="1" applyProtection="1">
      <alignment/>
      <protection locked="0"/>
    </xf>
    <xf numFmtId="196" fontId="41" fillId="0" borderId="0" xfId="0" applyNumberFormat="1" applyFont="1" applyFill="1" applyAlignment="1" applyProtection="1">
      <alignment/>
      <protection locked="0"/>
    </xf>
    <xf numFmtId="196" fontId="41" fillId="3" borderId="0" xfId="0" applyNumberFormat="1" applyFont="1" applyFill="1" applyAlignment="1" applyProtection="1">
      <alignment/>
      <protection locked="0"/>
    </xf>
    <xf numFmtId="196" fontId="15" fillId="0" borderId="0" xfId="0" applyNumberFormat="1" applyFont="1" applyBorder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6" fontId="65" fillId="0" borderId="0" xfId="0" applyNumberFormat="1" applyFont="1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4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  <xf numFmtId="0" fontId="21" fillId="1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B5" sqref="B5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46</v>
      </c>
      <c r="B1" s="17"/>
    </row>
    <row r="2" spans="1:2" ht="20.25">
      <c r="A2" s="19"/>
      <c r="B2" s="20"/>
    </row>
    <row r="3" spans="1:5" s="30" customFormat="1" ht="18">
      <c r="A3" s="56" t="s">
        <v>111</v>
      </c>
      <c r="B3" s="21">
        <v>1180</v>
      </c>
      <c r="C3" s="9"/>
      <c r="E3" s="9"/>
    </row>
    <row r="4" spans="1:5" s="30" customFormat="1" ht="18">
      <c r="A4" s="56" t="s">
        <v>112</v>
      </c>
      <c r="B4" s="21">
        <v>2425</v>
      </c>
      <c r="C4" s="9"/>
      <c r="E4" s="9"/>
    </row>
    <row r="5" spans="1:5" s="30" customFormat="1" ht="18">
      <c r="A5" s="56" t="s">
        <v>113</v>
      </c>
      <c r="B5" s="21" t="s">
        <v>226</v>
      </c>
      <c r="C5" s="9"/>
      <c r="E5" s="9"/>
    </row>
    <row r="6" spans="1:5" s="30" customFormat="1" ht="18">
      <c r="A6" s="56" t="s">
        <v>114</v>
      </c>
      <c r="B6" s="21" t="s">
        <v>0</v>
      </c>
      <c r="C6" s="9"/>
      <c r="E6" s="9"/>
    </row>
    <row r="7" spans="1:5" s="30" customFormat="1" ht="15.75">
      <c r="A7" s="45"/>
      <c r="B7" s="21"/>
      <c r="C7" s="9"/>
      <c r="E7" s="9"/>
    </row>
    <row r="8" spans="1:2" ht="12.75">
      <c r="A8" s="19"/>
      <c r="B8" s="22"/>
    </row>
    <row r="9" spans="1:2" ht="12.75">
      <c r="A9" s="19" t="s">
        <v>70</v>
      </c>
      <c r="B9" s="22"/>
    </row>
    <row r="10" spans="1:6" ht="131.25" customHeight="1">
      <c r="A10" s="19"/>
      <c r="B10" s="37" t="s">
        <v>227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80</v>
      </c>
      <c r="B12" s="22"/>
    </row>
    <row r="13" spans="1:2" ht="12.75">
      <c r="A13" s="19"/>
      <c r="B13" s="72" t="s">
        <v>16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81</v>
      </c>
      <c r="B19" s="22"/>
    </row>
    <row r="20" spans="1:2" ht="12.75">
      <c r="A20" s="19"/>
      <c r="B20" s="24" t="s">
        <v>97</v>
      </c>
    </row>
    <row r="21" spans="1:2" ht="12.75">
      <c r="A21" s="19"/>
      <c r="B21" s="24" t="s">
        <v>96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97</v>
      </c>
    </row>
    <row r="25" spans="1:2" ht="12.75">
      <c r="A25" s="19"/>
      <c r="B25" s="24" t="s">
        <v>98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100</v>
      </c>
      <c r="E28" s="36" t="s">
        <v>79</v>
      </c>
    </row>
    <row r="29" spans="1:2" ht="12.75">
      <c r="A29" s="19"/>
      <c r="B29" s="24" t="s">
        <v>99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96"/>
  <sheetViews>
    <sheetView tabSelected="1" zoomScale="75" zoomScaleNormal="75" workbookViewId="0" topLeftCell="A1">
      <pane ySplit="4350" topLeftCell="BM40" activePane="bottomLeft" state="split"/>
      <selection pane="topLeft" activeCell="A1" sqref="A1"/>
      <selection pane="bottomLeft" activeCell="AB64" sqref="AB64:AH65"/>
    </sheetView>
  </sheetViews>
  <sheetFormatPr defaultColWidth="9.140625" defaultRowHeight="12.75"/>
  <cols>
    <col min="1" max="1" width="7.00390625" style="73" customWidth="1"/>
    <col min="2" max="2" width="6.421875" style="73" customWidth="1"/>
    <col min="3" max="3" width="2.421875" style="73" customWidth="1"/>
    <col min="4" max="4" width="34.7109375" style="73" customWidth="1"/>
    <col min="5" max="5" width="10.8515625" style="73" customWidth="1"/>
    <col min="6" max="6" width="13.421875" style="117" customWidth="1"/>
    <col min="7" max="7" width="6.140625" style="118" customWidth="1"/>
    <col min="8" max="8" width="5.421875" style="118" customWidth="1"/>
    <col min="9" max="10" width="4.8515625" style="118" customWidth="1"/>
    <col min="11" max="11" width="11.421875" style="118" customWidth="1"/>
    <col min="12" max="12" width="11.140625" style="0" customWidth="1"/>
    <col min="13" max="13" width="11.7109375" style="0" customWidth="1"/>
    <col min="14" max="18" width="0.85546875" style="155" customWidth="1"/>
    <col min="19" max="19" width="4.140625" style="73" customWidth="1"/>
    <col min="20" max="20" width="5.140625" style="119" customWidth="1"/>
    <col min="21" max="24" width="4.00390625" style="119" customWidth="1"/>
    <col min="25" max="25" width="7.8515625" style="73" customWidth="1"/>
    <col min="26" max="26" width="8.28125" style="73" customWidth="1"/>
    <col min="27" max="27" width="8.8515625" style="73" customWidth="1"/>
    <col min="28" max="28" width="9.00390625" style="73" customWidth="1"/>
    <col min="29" max="29" width="6.57421875" style="73" customWidth="1"/>
    <col min="30" max="30" width="7.28125" style="73" customWidth="1"/>
    <col min="31" max="31" width="5.7109375" style="73" customWidth="1"/>
    <col min="32" max="32" width="5.8515625" style="73" customWidth="1"/>
    <col min="33" max="33" width="6.140625" style="73" customWidth="1"/>
    <col min="34" max="34" width="9.421875" style="73" customWidth="1"/>
    <col min="35" max="35" width="8.421875" style="73" customWidth="1"/>
    <col min="36" max="36" width="10.28125" style="73" customWidth="1"/>
    <col min="37" max="37" width="6.28125" style="73" customWidth="1"/>
    <col min="38" max="38" width="7.7109375" style="73" customWidth="1"/>
    <col min="39" max="39" width="5.8515625" style="73" customWidth="1"/>
    <col min="40" max="40" width="6.8515625" style="73" customWidth="1"/>
    <col min="41" max="41" width="7.00390625" style="73" customWidth="1"/>
    <col min="42" max="42" width="9.140625" style="73" customWidth="1"/>
    <col min="43" max="44" width="6.28125" style="73" customWidth="1"/>
    <col min="45" max="46" width="5.00390625" style="160" customWidth="1"/>
    <col min="47" max="47" width="11.421875" style="0" customWidth="1"/>
    <col min="48" max="48" width="10.421875" style="0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74" t="str">
        <f>+'Tab A Description'!A3</f>
        <v>Cost Center:</v>
      </c>
      <c r="C1" s="74"/>
      <c r="D1" s="74"/>
      <c r="E1" s="74">
        <f>+'Tab A Description'!B3</f>
        <v>1180</v>
      </c>
      <c r="F1" s="75"/>
      <c r="G1" s="76"/>
      <c r="H1" s="76"/>
      <c r="I1" s="76"/>
      <c r="J1" s="76"/>
      <c r="K1" s="76"/>
      <c r="L1" s="48"/>
      <c r="M1" s="48"/>
      <c r="N1" s="149"/>
      <c r="O1" s="149"/>
      <c r="P1" s="149"/>
      <c r="Q1" s="149"/>
      <c r="R1" s="149"/>
      <c r="S1" s="7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77"/>
      <c r="B2" s="74" t="str">
        <f>+'Tab A Description'!A4</f>
        <v>Job Number:</v>
      </c>
      <c r="C2" s="78"/>
      <c r="D2" s="78"/>
      <c r="E2" s="74">
        <f>+'Tab A Description'!B4</f>
        <v>2425</v>
      </c>
      <c r="F2" s="79"/>
      <c r="G2" s="80"/>
      <c r="H2" s="80"/>
      <c r="I2" s="80"/>
      <c r="J2" s="80"/>
      <c r="K2" s="80"/>
      <c r="L2" s="49"/>
      <c r="M2" s="49"/>
      <c r="N2" s="150"/>
      <c r="O2" s="150"/>
      <c r="P2" s="150"/>
      <c r="Q2" s="150"/>
      <c r="R2" s="150"/>
      <c r="S2" s="78"/>
      <c r="T2"/>
      <c r="U2"/>
      <c r="V2"/>
      <c r="W2"/>
      <c r="X2"/>
      <c r="Y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77"/>
      <c r="AM2" s="77"/>
      <c r="AN2" s="77"/>
      <c r="AO2" s="77"/>
      <c r="AP2" s="77"/>
      <c r="AQ2" s="77"/>
      <c r="AR2" s="77"/>
      <c r="AS2" s="161"/>
      <c r="AT2" s="161"/>
    </row>
    <row r="3" spans="1:46" s="32" customFormat="1" ht="17.25" customHeight="1">
      <c r="A3" s="77"/>
      <c r="B3" s="74" t="str">
        <f>+'Tab A Description'!A5</f>
        <v>Job Title: </v>
      </c>
      <c r="C3" s="78"/>
      <c r="D3" s="78"/>
      <c r="E3" s="74" t="str">
        <f>+'Tab A Description'!B5</f>
        <v>NSTX BL2 Relocation</v>
      </c>
      <c r="F3" s="79"/>
      <c r="G3" s="80"/>
      <c r="H3" s="80"/>
      <c r="I3" s="80"/>
      <c r="J3" s="80"/>
      <c r="K3" s="80"/>
      <c r="L3" s="49"/>
      <c r="M3" s="49"/>
      <c r="N3" s="150"/>
      <c r="O3" s="150"/>
      <c r="P3" s="150"/>
      <c r="Q3" s="150"/>
      <c r="R3" s="150"/>
      <c r="S3" s="78"/>
      <c r="T3" s="120"/>
      <c r="U3" s="77"/>
      <c r="V3" s="120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161"/>
      <c r="AT3" s="161"/>
    </row>
    <row r="4" spans="1:46" s="32" customFormat="1" ht="17.25" customHeight="1" thickBot="1">
      <c r="A4" s="77"/>
      <c r="B4" s="74" t="str">
        <f>+'Tab A Description'!A6</f>
        <v>Job Manager: </v>
      </c>
      <c r="C4" s="78"/>
      <c r="D4" s="78"/>
      <c r="E4" s="74" t="str">
        <f>+'Tab A Description'!B6</f>
        <v>M. Denault</v>
      </c>
      <c r="F4" s="79"/>
      <c r="G4" s="80"/>
      <c r="H4" s="80"/>
      <c r="I4" s="80"/>
      <c r="J4" s="80"/>
      <c r="K4" s="80"/>
      <c r="L4" s="49"/>
      <c r="M4" s="49"/>
      <c r="N4" s="150"/>
      <c r="O4" s="150"/>
      <c r="P4" s="150"/>
      <c r="Q4" s="150"/>
      <c r="R4" s="150"/>
      <c r="S4" s="78"/>
      <c r="T4" s="120"/>
      <c r="U4" s="77"/>
      <c r="V4" s="120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161"/>
      <c r="AT4" s="161"/>
    </row>
    <row r="5" spans="2:47" ht="15" customHeight="1" thickBot="1">
      <c r="B5" s="81"/>
      <c r="C5" s="82"/>
      <c r="D5" s="82"/>
      <c r="E5" s="82"/>
      <c r="F5" s="83"/>
      <c r="G5" s="190"/>
      <c r="H5" s="190"/>
      <c r="I5" s="190"/>
      <c r="J5" s="190"/>
      <c r="K5" s="190"/>
      <c r="L5" s="33"/>
      <c r="M5" s="33"/>
      <c r="N5" s="151"/>
      <c r="O5" s="151"/>
      <c r="P5" s="151"/>
      <c r="Q5" s="151"/>
      <c r="R5" s="151"/>
      <c r="S5" s="82"/>
      <c r="T5" s="121" t="s">
        <v>60</v>
      </c>
      <c r="U5" s="122"/>
      <c r="V5" s="122"/>
      <c r="W5" s="122"/>
      <c r="X5" s="122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4"/>
      <c r="AR5" s="123"/>
      <c r="AS5" s="191"/>
      <c r="AT5" s="192"/>
      <c r="AU5" s="8"/>
    </row>
    <row r="6" spans="1:96" s="31" customFormat="1" ht="22.5" customHeight="1" thickBot="1">
      <c r="A6" s="84"/>
      <c r="B6" s="85"/>
      <c r="C6" s="85"/>
      <c r="D6" s="85"/>
      <c r="E6" s="86"/>
      <c r="F6" s="87" t="s">
        <v>121</v>
      </c>
      <c r="G6" s="88"/>
      <c r="H6" s="88"/>
      <c r="I6" s="88"/>
      <c r="J6" s="88"/>
      <c r="K6" s="88"/>
      <c r="L6" s="68"/>
      <c r="M6" s="69"/>
      <c r="N6" s="152"/>
      <c r="O6" s="152"/>
      <c r="P6" s="152"/>
      <c r="Q6" s="152"/>
      <c r="R6" s="152"/>
      <c r="S6" s="125"/>
      <c r="T6" s="183" t="s">
        <v>115</v>
      </c>
      <c r="U6" s="184"/>
      <c r="V6" s="184"/>
      <c r="W6" s="184"/>
      <c r="X6" s="185"/>
      <c r="Y6" s="126" t="s">
        <v>28</v>
      </c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8"/>
      <c r="AN6" s="128"/>
      <c r="AO6" s="127"/>
      <c r="AP6" s="127"/>
      <c r="AQ6" s="128"/>
      <c r="AR6" s="128"/>
      <c r="AS6" s="188" t="s">
        <v>23</v>
      </c>
      <c r="AT6" s="189" t="s">
        <v>23</v>
      </c>
      <c r="AW6" s="172" t="s">
        <v>47</v>
      </c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4"/>
      <c r="BI6" s="168" t="s">
        <v>48</v>
      </c>
      <c r="BJ6" s="169"/>
      <c r="BK6" s="170"/>
      <c r="BL6" s="170"/>
      <c r="BM6" s="170"/>
      <c r="BN6" s="170"/>
      <c r="BO6" s="170"/>
      <c r="BP6" s="170"/>
      <c r="BQ6" s="170"/>
      <c r="BR6" s="170"/>
      <c r="BS6" s="170"/>
      <c r="BT6" s="171"/>
      <c r="BU6" s="172" t="s">
        <v>19</v>
      </c>
      <c r="BV6" s="173"/>
      <c r="BW6" s="175"/>
      <c r="BX6" s="175"/>
      <c r="BY6" s="175"/>
      <c r="BZ6" s="175"/>
      <c r="CA6" s="175"/>
      <c r="CB6" s="175"/>
      <c r="CC6" s="175"/>
      <c r="CD6" s="175"/>
      <c r="CE6" s="175"/>
      <c r="CF6" s="176"/>
      <c r="CG6" s="168" t="s">
        <v>20</v>
      </c>
      <c r="CH6" s="169"/>
      <c r="CI6" s="170"/>
      <c r="CJ6" s="170"/>
      <c r="CK6" s="170"/>
      <c r="CL6" s="170"/>
      <c r="CM6" s="170"/>
      <c r="CN6" s="170"/>
      <c r="CO6" s="170"/>
      <c r="CP6" s="170"/>
      <c r="CQ6" s="170"/>
      <c r="CR6" s="171"/>
    </row>
    <row r="7" spans="1:46" s="31" customFormat="1" ht="25.5" customHeight="1" thickBot="1">
      <c r="A7" s="89"/>
      <c r="B7" s="90" t="s">
        <v>61</v>
      </c>
      <c r="C7" s="90"/>
      <c r="D7" s="90"/>
      <c r="E7" s="91"/>
      <c r="F7" s="92" t="s">
        <v>54</v>
      </c>
      <c r="G7" s="93"/>
      <c r="H7" s="94"/>
      <c r="I7" s="94"/>
      <c r="J7" s="94"/>
      <c r="K7" s="95"/>
      <c r="L7" s="66" t="s">
        <v>52</v>
      </c>
      <c r="M7" s="67"/>
      <c r="N7" s="153"/>
      <c r="O7" s="153"/>
      <c r="P7" s="153"/>
      <c r="Q7" s="153"/>
      <c r="R7" s="153"/>
      <c r="S7" s="129"/>
      <c r="T7" s="130">
        <v>1.308</v>
      </c>
      <c r="U7" s="131">
        <v>1000</v>
      </c>
      <c r="V7" s="131">
        <v>1716</v>
      </c>
      <c r="W7" s="131">
        <v>1716</v>
      </c>
      <c r="X7" s="132">
        <v>1716</v>
      </c>
      <c r="Y7" s="133">
        <v>168.7</v>
      </c>
      <c r="Z7" s="134">
        <v>168.7</v>
      </c>
      <c r="AA7" s="134">
        <v>156.5</v>
      </c>
      <c r="AB7" s="134"/>
      <c r="AC7" s="134">
        <v>128.59</v>
      </c>
      <c r="AD7" s="134">
        <v>108.44</v>
      </c>
      <c r="AE7" s="134">
        <v>78.33</v>
      </c>
      <c r="AF7" s="134">
        <v>78.33</v>
      </c>
      <c r="AG7" s="134">
        <v>78.33</v>
      </c>
      <c r="AH7" s="134">
        <v>180.79</v>
      </c>
      <c r="AI7" s="134"/>
      <c r="AJ7" s="134"/>
      <c r="AK7" s="134"/>
      <c r="AL7" s="134"/>
      <c r="AM7" s="134">
        <v>116.7</v>
      </c>
      <c r="AN7" s="134">
        <v>116.7</v>
      </c>
      <c r="AO7" s="135"/>
      <c r="AP7" s="135"/>
      <c r="AQ7" s="135"/>
      <c r="AR7" s="135"/>
      <c r="AS7" s="186"/>
      <c r="AT7" s="187"/>
    </row>
    <row r="8" spans="1:96" s="34" customFormat="1" ht="97.5" customHeight="1" thickBot="1">
      <c r="A8" s="96" t="s">
        <v>49</v>
      </c>
      <c r="B8" s="97" t="s">
        <v>59</v>
      </c>
      <c r="C8" s="98"/>
      <c r="D8" s="97"/>
      <c r="E8" s="97" t="s">
        <v>55</v>
      </c>
      <c r="F8" s="99" t="s">
        <v>56</v>
      </c>
      <c r="G8" s="100" t="s">
        <v>53</v>
      </c>
      <c r="H8" s="101"/>
      <c r="I8" s="101"/>
      <c r="J8" s="101"/>
      <c r="K8" s="102" t="s">
        <v>51</v>
      </c>
      <c r="L8" s="61" t="s">
        <v>122</v>
      </c>
      <c r="M8" s="61" t="s">
        <v>123</v>
      </c>
      <c r="N8" s="154"/>
      <c r="O8" s="154"/>
      <c r="P8" s="154"/>
      <c r="Q8" s="154"/>
      <c r="R8" s="154"/>
      <c r="S8" s="136" t="s">
        <v>57</v>
      </c>
      <c r="T8" s="137" t="s">
        <v>119</v>
      </c>
      <c r="U8" s="138" t="s">
        <v>120</v>
      </c>
      <c r="V8" s="138" t="s">
        <v>118</v>
      </c>
      <c r="W8" s="138" t="s">
        <v>116</v>
      </c>
      <c r="X8" s="139" t="s">
        <v>117</v>
      </c>
      <c r="Y8" s="140" t="s">
        <v>124</v>
      </c>
      <c r="Z8" s="141" t="s">
        <v>18</v>
      </c>
      <c r="AA8" s="141" t="s">
        <v>125</v>
      </c>
      <c r="AB8" s="141" t="s">
        <v>27</v>
      </c>
      <c r="AC8" s="141" t="s">
        <v>26</v>
      </c>
      <c r="AD8" s="141" t="s">
        <v>126</v>
      </c>
      <c r="AE8" s="141" t="s">
        <v>29</v>
      </c>
      <c r="AF8" s="141" t="s">
        <v>30</v>
      </c>
      <c r="AG8" s="141" t="s">
        <v>31</v>
      </c>
      <c r="AH8" s="141" t="s">
        <v>127</v>
      </c>
      <c r="AI8" s="141" t="s">
        <v>17</v>
      </c>
      <c r="AJ8" s="141" t="s">
        <v>32</v>
      </c>
      <c r="AK8" s="141" t="s">
        <v>33</v>
      </c>
      <c r="AL8" s="141" t="s">
        <v>37</v>
      </c>
      <c r="AM8" s="142" t="s">
        <v>38</v>
      </c>
      <c r="AN8" s="142" t="s">
        <v>34</v>
      </c>
      <c r="AO8" s="141" t="s">
        <v>128</v>
      </c>
      <c r="AP8" s="141"/>
      <c r="AQ8" s="142"/>
      <c r="AR8" s="159"/>
      <c r="AS8" s="177" t="s">
        <v>21</v>
      </c>
      <c r="AT8" s="179" t="s">
        <v>22</v>
      </c>
      <c r="AU8" s="47" t="s">
        <v>36</v>
      </c>
      <c r="AV8" s="46" t="s">
        <v>35</v>
      </c>
      <c r="AW8" s="162">
        <v>39722</v>
      </c>
      <c r="AX8" s="162">
        <v>39753</v>
      </c>
      <c r="AY8" s="162">
        <v>39783</v>
      </c>
      <c r="AZ8" s="162">
        <v>39814</v>
      </c>
      <c r="BA8" s="162">
        <v>39845</v>
      </c>
      <c r="BB8" s="162">
        <v>39873</v>
      </c>
      <c r="BC8" s="162">
        <v>39904</v>
      </c>
      <c r="BD8" s="162">
        <v>39934</v>
      </c>
      <c r="BE8" s="162">
        <v>39965</v>
      </c>
      <c r="BF8" s="162">
        <v>39995</v>
      </c>
      <c r="BG8" s="162">
        <v>40026</v>
      </c>
      <c r="BH8" s="162">
        <v>40057</v>
      </c>
      <c r="BI8" s="165">
        <v>40087</v>
      </c>
      <c r="BJ8" s="165">
        <v>40118</v>
      </c>
      <c r="BK8" s="165">
        <v>40148</v>
      </c>
      <c r="BL8" s="165">
        <v>40179</v>
      </c>
      <c r="BM8" s="165">
        <v>40210</v>
      </c>
      <c r="BN8" s="165">
        <v>40238</v>
      </c>
      <c r="BO8" s="165">
        <v>40269</v>
      </c>
      <c r="BP8" s="165">
        <v>40299</v>
      </c>
      <c r="BQ8" s="165">
        <v>40330</v>
      </c>
      <c r="BR8" s="165">
        <v>40360</v>
      </c>
      <c r="BS8" s="165">
        <v>40391</v>
      </c>
      <c r="BT8" s="165">
        <v>40422</v>
      </c>
      <c r="BU8" s="162">
        <v>40452</v>
      </c>
      <c r="BV8" s="162">
        <v>40483</v>
      </c>
      <c r="BW8" s="162">
        <v>40513</v>
      </c>
      <c r="BX8" s="162">
        <v>40544</v>
      </c>
      <c r="BY8" s="162">
        <v>40575</v>
      </c>
      <c r="BZ8" s="162">
        <v>40603</v>
      </c>
      <c r="CA8" s="162">
        <v>40634</v>
      </c>
      <c r="CB8" s="162">
        <v>40664</v>
      </c>
      <c r="CC8" s="162">
        <v>40695</v>
      </c>
      <c r="CD8" s="162">
        <v>40725</v>
      </c>
      <c r="CE8" s="162">
        <v>40756</v>
      </c>
      <c r="CF8" s="162">
        <v>40787</v>
      </c>
      <c r="CG8" s="165">
        <v>40817</v>
      </c>
      <c r="CH8" s="165">
        <v>40848</v>
      </c>
      <c r="CI8" s="165">
        <v>40878</v>
      </c>
      <c r="CJ8" s="165">
        <v>40909</v>
      </c>
      <c r="CK8" s="165">
        <v>40940</v>
      </c>
      <c r="CL8" s="165">
        <v>40969</v>
      </c>
      <c r="CM8" s="165">
        <v>41000</v>
      </c>
      <c r="CN8" s="165">
        <v>41030</v>
      </c>
      <c r="CO8" s="165">
        <v>41061</v>
      </c>
      <c r="CP8" s="165">
        <v>41091</v>
      </c>
      <c r="CQ8" s="165">
        <v>41122</v>
      </c>
      <c r="CR8" s="165">
        <v>41153</v>
      </c>
    </row>
    <row r="9" spans="1:96" s="35" customFormat="1" ht="34.5" customHeight="1" thickBot="1">
      <c r="A9" s="103" t="s">
        <v>50</v>
      </c>
      <c r="B9" s="104" t="s">
        <v>58</v>
      </c>
      <c r="C9" s="103"/>
      <c r="D9" s="105"/>
      <c r="E9" s="105"/>
      <c r="F9" s="106"/>
      <c r="G9" s="107"/>
      <c r="H9" s="107"/>
      <c r="I9" s="107"/>
      <c r="J9" s="107"/>
      <c r="K9" s="107"/>
      <c r="L9" s="62"/>
      <c r="M9" s="63"/>
      <c r="N9" s="58"/>
      <c r="O9" s="58"/>
      <c r="P9" s="58"/>
      <c r="Q9" s="58"/>
      <c r="R9" s="58"/>
      <c r="S9" s="143"/>
      <c r="T9" s="156">
        <v>1.226</v>
      </c>
      <c r="U9" s="156">
        <v>1.226</v>
      </c>
      <c r="V9" s="156">
        <v>1.712</v>
      </c>
      <c r="W9" s="156">
        <v>1.232</v>
      </c>
      <c r="X9" s="156">
        <v>1.892</v>
      </c>
      <c r="Y9" s="157">
        <v>188.6</v>
      </c>
      <c r="Z9" s="157">
        <v>124.9</v>
      </c>
      <c r="AA9" s="157">
        <v>139.7</v>
      </c>
      <c r="AB9" s="157">
        <v>101.3</v>
      </c>
      <c r="AC9" s="157">
        <v>74.4</v>
      </c>
      <c r="AD9" s="157">
        <v>173.4</v>
      </c>
      <c r="AE9" s="157">
        <v>151</v>
      </c>
      <c r="AF9" s="157">
        <v>119</v>
      </c>
      <c r="AG9" s="157">
        <v>84.4</v>
      </c>
      <c r="AH9" s="157">
        <v>159.9</v>
      </c>
      <c r="AI9" s="157">
        <v>150.9</v>
      </c>
      <c r="AJ9" s="157">
        <v>119.2</v>
      </c>
      <c r="AK9" s="157">
        <v>90.3</v>
      </c>
      <c r="AL9" s="157">
        <v>142.83</v>
      </c>
      <c r="AM9" s="157">
        <v>177</v>
      </c>
      <c r="AN9" s="157">
        <v>208.3</v>
      </c>
      <c r="AO9" s="157">
        <v>150.77</v>
      </c>
      <c r="AP9" s="144">
        <v>1</v>
      </c>
      <c r="AQ9" s="144">
        <v>1</v>
      </c>
      <c r="AR9" s="144">
        <v>1</v>
      </c>
      <c r="AS9" s="178"/>
      <c r="AT9" s="180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57"/>
      <c r="BH9" s="57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</row>
    <row r="10" spans="1:96" s="52" customFormat="1" ht="14.25" customHeight="1">
      <c r="A10" s="108">
        <v>1</v>
      </c>
      <c r="B10" s="109"/>
      <c r="C10"/>
      <c r="D10" s="266"/>
      <c r="G10" s="112"/>
      <c r="H10" s="112"/>
      <c r="I10" s="112"/>
      <c r="J10" s="112"/>
      <c r="K10" s="113"/>
      <c r="L10" s="64"/>
      <c r="M10" s="65"/>
      <c r="N10" s="59"/>
      <c r="O10" s="60"/>
      <c r="P10" s="60"/>
      <c r="Q10" s="60"/>
      <c r="R10" s="60"/>
      <c r="S10" s="109"/>
      <c r="T10" s="145"/>
      <c r="U10" s="145"/>
      <c r="V10" s="145"/>
      <c r="W10" s="145"/>
      <c r="X10" s="146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81"/>
      <c r="AT10" s="182"/>
      <c r="AU10" s="53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</row>
    <row r="11" spans="1:96" s="52" customFormat="1" ht="14.25" customHeight="1">
      <c r="A11" s="108">
        <v>2</v>
      </c>
      <c r="B11" s="110"/>
      <c r="C11"/>
      <c r="G11" s="114"/>
      <c r="H11" s="114"/>
      <c r="I11" s="114"/>
      <c r="J11" s="114"/>
      <c r="K11" s="113"/>
      <c r="L11" s="64">
        <f>IF(F11="","",MAX(N11:R11))</f>
      </c>
      <c r="M11" s="65">
        <f>IF(F11="","",+L11+(F11*7/5))</f>
      </c>
      <c r="N11" s="59"/>
      <c r="O11" s="60"/>
      <c r="P11" s="60"/>
      <c r="Q11" s="60"/>
      <c r="R11" s="60"/>
      <c r="S11" s="109"/>
      <c r="T11" s="145"/>
      <c r="U11" s="145"/>
      <c r="V11" s="145"/>
      <c r="W11" s="145"/>
      <c r="X11" s="146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81"/>
      <c r="AT11" s="182"/>
      <c r="AU11" s="53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</row>
    <row r="12" spans="1:96" s="52" customFormat="1" ht="15">
      <c r="A12" s="108">
        <v>3</v>
      </c>
      <c r="B12" s="109"/>
      <c r="C12" s="115" t="s">
        <v>135</v>
      </c>
      <c r="D12" s="109"/>
      <c r="E12" s="109" t="s">
        <v>170</v>
      </c>
      <c r="F12" s="111"/>
      <c r="G12" s="112"/>
      <c r="H12" s="112"/>
      <c r="I12" s="112"/>
      <c r="J12" s="112"/>
      <c r="L12" s="64">
        <f>IF(F12="","",MAX(N12:R12))</f>
      </c>
      <c r="M12" s="273">
        <f>IF(F12="","",+L12+(F12*7/5))</f>
      </c>
      <c r="N12" s="274">
        <f>IF(K13="",(DATEVALUE("10/1/2007")),K13)</f>
        <v>40080</v>
      </c>
      <c r="O12" s="275">
        <f>IF(G12="",(DATEVALUE("10/1/2007")),VLOOKUP(G12,$A$10:$M$154,13))</f>
        <v>39356</v>
      </c>
      <c r="P12" s="275">
        <f>IF(H12="",(DATEVALUE("10/1/2007")),VLOOKUP(H12,$A$10:$M$154,13))</f>
        <v>39356</v>
      </c>
      <c r="Q12" s="275">
        <f>IF(I12="",(DATEVALUE("10/1/2007")),VLOOKUP(I12,$A$10:$M$154,13))</f>
        <v>39356</v>
      </c>
      <c r="R12" s="275">
        <f>IF(J12="",(DATEVALUE("10/1/2007")),VLOOKUP(J12,$A$10:$M$154,13))</f>
        <v>39356</v>
      </c>
      <c r="S12" s="148"/>
      <c r="T12" s="145"/>
      <c r="U12" s="145"/>
      <c r="V12" s="145"/>
      <c r="W12" s="145"/>
      <c r="X12" s="146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81"/>
      <c r="AT12" s="182"/>
      <c r="AU12" s="54"/>
      <c r="AV12" s="217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</row>
    <row r="13" spans="1:96" s="52" customFormat="1" ht="15">
      <c r="A13" s="108">
        <v>4</v>
      </c>
      <c r="B13" s="115"/>
      <c r="C13" s="109" t="s">
        <v>136</v>
      </c>
      <c r="D13" s="109"/>
      <c r="E13" s="109"/>
      <c r="F13" s="111">
        <v>1</v>
      </c>
      <c r="G13" s="112"/>
      <c r="H13" s="112"/>
      <c r="I13" s="112"/>
      <c r="J13" s="112"/>
      <c r="K13" s="113">
        <v>40080</v>
      </c>
      <c r="L13" s="64">
        <f>IF(F13="","",MAX(N13:R13))</f>
        <v>40080</v>
      </c>
      <c r="M13" s="273">
        <f>IF(F13="","",+L13+(F13*7/5))</f>
        <v>40081.4</v>
      </c>
      <c r="N13" s="274">
        <f>IF(K13="",(DATEVALUE("10/1/2007")),K13)</f>
        <v>40080</v>
      </c>
      <c r="O13" s="275">
        <f aca="true" t="shared" si="0" ref="O13:O44">IF(G13="",(DATEVALUE("10/1/2007")),VLOOKUP(G13,$A$10:$M$154,13))</f>
        <v>39356</v>
      </c>
      <c r="P13" s="275">
        <f aca="true" t="shared" si="1" ref="P13:P44">IF(H13="",(DATEVALUE("10/1/2007")),VLOOKUP(H13,$A$10:$M$154,13))</f>
        <v>39356</v>
      </c>
      <c r="Q13" s="275">
        <f aca="true" t="shared" si="2" ref="Q13:Q44">IF(I13="",(DATEVALUE("10/1/2007")),VLOOKUP(I13,$A$10:$M$154,13))</f>
        <v>39356</v>
      </c>
      <c r="R13" s="275">
        <f aca="true" t="shared" si="3" ref="R13:R44">IF(J13="",(DATEVALUE("10/1/2007")),VLOOKUP(J13,$A$10:$M$154,13))</f>
        <v>39356</v>
      </c>
      <c r="S13" s="148"/>
      <c r="T13" s="145"/>
      <c r="U13" s="145"/>
      <c r="V13" s="145"/>
      <c r="W13" s="145"/>
      <c r="X13" s="146"/>
      <c r="Y13" s="147"/>
      <c r="Z13" s="147"/>
      <c r="AA13" s="147"/>
      <c r="AB13" s="147"/>
      <c r="AC13" s="147"/>
      <c r="AD13" s="147"/>
      <c r="AE13" s="147"/>
      <c r="AF13" s="147"/>
      <c r="AG13" s="147"/>
      <c r="AH13" s="147">
        <f>F13*8</f>
        <v>8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81"/>
      <c r="AT13" s="182"/>
      <c r="AU13" s="54"/>
      <c r="AV13" s="217" t="s">
        <v>133</v>
      </c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</row>
    <row r="14" spans="1:96" s="52" customFormat="1" ht="15">
      <c r="A14" s="108">
        <v>5</v>
      </c>
      <c r="B14" s="115"/>
      <c r="C14" s="109" t="s">
        <v>137</v>
      </c>
      <c r="D14" s="109"/>
      <c r="E14" s="109"/>
      <c r="F14" s="111">
        <v>2</v>
      </c>
      <c r="G14" s="112">
        <v>4</v>
      </c>
      <c r="H14" s="112"/>
      <c r="I14" s="112"/>
      <c r="J14" s="112"/>
      <c r="K14" s="113"/>
      <c r="L14" s="64">
        <f aca="true" t="shared" si="4" ref="L14:L55">IF(F14="","",MAX(N14:R14))</f>
        <v>40081.4</v>
      </c>
      <c r="M14" s="273">
        <f aca="true" t="shared" si="5" ref="M14:M55">IF(F14="","",+L14+(F14*7/5))</f>
        <v>40084.200000000004</v>
      </c>
      <c r="N14" s="274">
        <f aca="true" t="shared" si="6" ref="N14:N53">IF(K14="",(DATEVALUE("10/1/2007")),K14)</f>
        <v>39356</v>
      </c>
      <c r="O14" s="275">
        <f t="shared" si="0"/>
        <v>40081.4</v>
      </c>
      <c r="P14" s="275">
        <f t="shared" si="1"/>
        <v>39356</v>
      </c>
      <c r="Q14" s="275">
        <f t="shared" si="2"/>
        <v>39356</v>
      </c>
      <c r="R14" s="275">
        <f t="shared" si="3"/>
        <v>39356</v>
      </c>
      <c r="S14" s="148"/>
      <c r="T14" s="145"/>
      <c r="U14" s="145"/>
      <c r="V14" s="145"/>
      <c r="W14" s="145"/>
      <c r="X14" s="146"/>
      <c r="Y14" s="147"/>
      <c r="Z14" s="147"/>
      <c r="AA14" s="147"/>
      <c r="AB14" s="147"/>
      <c r="AC14" s="147"/>
      <c r="AD14" s="147"/>
      <c r="AE14" s="147"/>
      <c r="AF14" s="147"/>
      <c r="AG14" s="147"/>
      <c r="AH14" s="147">
        <f aca="true" t="shared" si="7" ref="AH14:AH38">F14*8</f>
        <v>16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81"/>
      <c r="AT14" s="182"/>
      <c r="AU14" s="54"/>
      <c r="AV14" s="217" t="s">
        <v>133</v>
      </c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</row>
    <row r="15" spans="1:96" s="52" customFormat="1" ht="15">
      <c r="A15" s="108">
        <v>6</v>
      </c>
      <c r="B15" s="115"/>
      <c r="C15" s="116" t="s">
        <v>138</v>
      </c>
      <c r="D15" s="116"/>
      <c r="E15" s="116"/>
      <c r="F15" s="111">
        <v>3</v>
      </c>
      <c r="G15" s="114">
        <v>5</v>
      </c>
      <c r="H15" s="114"/>
      <c r="I15" s="114"/>
      <c r="J15" s="114"/>
      <c r="K15" s="113"/>
      <c r="L15" s="64">
        <f t="shared" si="4"/>
        <v>40084.200000000004</v>
      </c>
      <c r="M15" s="273">
        <f t="shared" si="5"/>
        <v>40088.4</v>
      </c>
      <c r="N15" s="274">
        <f t="shared" si="6"/>
        <v>39356</v>
      </c>
      <c r="O15" s="275">
        <f t="shared" si="0"/>
        <v>40084.200000000004</v>
      </c>
      <c r="P15" s="275">
        <f t="shared" si="1"/>
        <v>39356</v>
      </c>
      <c r="Q15" s="275">
        <f t="shared" si="2"/>
        <v>39356</v>
      </c>
      <c r="R15" s="275">
        <f t="shared" si="3"/>
        <v>39356</v>
      </c>
      <c r="S15" s="148"/>
      <c r="T15" s="145"/>
      <c r="U15" s="145"/>
      <c r="V15" s="145"/>
      <c r="W15" s="145"/>
      <c r="X15" s="146"/>
      <c r="Y15" s="147"/>
      <c r="Z15" s="147"/>
      <c r="AA15" s="147"/>
      <c r="AB15" s="147"/>
      <c r="AC15" s="147"/>
      <c r="AD15" s="147"/>
      <c r="AE15" s="147"/>
      <c r="AF15" s="147"/>
      <c r="AG15" s="147"/>
      <c r="AH15" s="147">
        <f t="shared" si="7"/>
        <v>24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81"/>
      <c r="AT15" s="182"/>
      <c r="AU15" s="54"/>
      <c r="AV15" s="217" t="s">
        <v>133</v>
      </c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</row>
    <row r="16" spans="1:96" s="52" customFormat="1" ht="15">
      <c r="A16" s="108">
        <v>7</v>
      </c>
      <c r="B16" s="115"/>
      <c r="C16" s="109" t="s">
        <v>139</v>
      </c>
      <c r="D16" s="109"/>
      <c r="E16" s="109"/>
      <c r="F16" s="111">
        <v>20</v>
      </c>
      <c r="G16" s="112">
        <v>6</v>
      </c>
      <c r="H16" s="112"/>
      <c r="I16" s="112"/>
      <c r="J16" s="112"/>
      <c r="K16" s="113"/>
      <c r="L16" s="64">
        <f t="shared" si="4"/>
        <v>40088.4</v>
      </c>
      <c r="M16" s="273">
        <f t="shared" si="5"/>
        <v>40116.4</v>
      </c>
      <c r="N16" s="274">
        <f t="shared" si="6"/>
        <v>39356</v>
      </c>
      <c r="O16" s="275">
        <f t="shared" si="0"/>
        <v>40088.4</v>
      </c>
      <c r="P16" s="275">
        <f t="shared" si="1"/>
        <v>39356</v>
      </c>
      <c r="Q16" s="275">
        <f t="shared" si="2"/>
        <v>39356</v>
      </c>
      <c r="R16" s="275">
        <f t="shared" si="3"/>
        <v>39356</v>
      </c>
      <c r="S16" s="148"/>
      <c r="T16" s="145"/>
      <c r="U16" s="145"/>
      <c r="V16" s="145"/>
      <c r="W16" s="145"/>
      <c r="X16" s="146"/>
      <c r="Y16" s="147"/>
      <c r="Z16" s="147"/>
      <c r="AA16" s="147"/>
      <c r="AB16" s="147"/>
      <c r="AC16" s="147"/>
      <c r="AD16" s="147"/>
      <c r="AE16" s="147"/>
      <c r="AF16" s="147"/>
      <c r="AG16" s="147"/>
      <c r="AH16" s="147">
        <f t="shared" si="7"/>
        <v>160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81"/>
      <c r="AT16" s="182"/>
      <c r="AU16" s="54"/>
      <c r="AV16" s="217" t="s">
        <v>133</v>
      </c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</row>
    <row r="17" spans="1:96" s="52" customFormat="1" ht="15">
      <c r="A17" s="108">
        <v>8</v>
      </c>
      <c r="B17" s="115"/>
      <c r="C17" s="109" t="s">
        <v>172</v>
      </c>
      <c r="D17" s="109"/>
      <c r="E17" s="109"/>
      <c r="F17" s="111">
        <v>20</v>
      </c>
      <c r="G17" s="112">
        <v>7</v>
      </c>
      <c r="H17" s="112"/>
      <c r="I17" s="112"/>
      <c r="J17" s="112"/>
      <c r="K17" s="113"/>
      <c r="L17" s="64">
        <f t="shared" si="4"/>
        <v>40116.4</v>
      </c>
      <c r="M17" s="273">
        <f t="shared" si="5"/>
        <v>40144.4</v>
      </c>
      <c r="N17" s="274">
        <f t="shared" si="6"/>
        <v>39356</v>
      </c>
      <c r="O17" s="275">
        <f t="shared" si="0"/>
        <v>40116.4</v>
      </c>
      <c r="P17" s="275">
        <f t="shared" si="1"/>
        <v>39356</v>
      </c>
      <c r="Q17" s="275">
        <f t="shared" si="2"/>
        <v>39356</v>
      </c>
      <c r="R17" s="275">
        <f t="shared" si="3"/>
        <v>39356</v>
      </c>
      <c r="S17" s="148"/>
      <c r="T17" s="145"/>
      <c r="U17" s="145"/>
      <c r="V17" s="145"/>
      <c r="W17" s="145"/>
      <c r="X17" s="146"/>
      <c r="Y17" s="147">
        <v>80</v>
      </c>
      <c r="Z17" s="147"/>
      <c r="AA17" s="147"/>
      <c r="AB17" s="147"/>
      <c r="AC17" s="147"/>
      <c r="AD17" s="147">
        <v>40</v>
      </c>
      <c r="AE17" s="147"/>
      <c r="AF17" s="147"/>
      <c r="AG17" s="147"/>
      <c r="AH17" s="147">
        <f>F17*8</f>
        <v>160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81"/>
      <c r="AT17" s="182"/>
      <c r="AU17" s="54"/>
      <c r="AV17" s="217" t="s">
        <v>133</v>
      </c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</row>
    <row r="18" spans="1:96" s="52" customFormat="1" ht="15">
      <c r="A18" s="108">
        <v>9</v>
      </c>
      <c r="B18" s="115"/>
      <c r="C18" s="109" t="s">
        <v>140</v>
      </c>
      <c r="D18" s="109"/>
      <c r="E18" s="109"/>
      <c r="F18" s="111">
        <v>2</v>
      </c>
      <c r="G18" s="112">
        <v>8</v>
      </c>
      <c r="H18" s="112"/>
      <c r="I18" s="112"/>
      <c r="J18" s="112"/>
      <c r="K18" s="113"/>
      <c r="L18" s="64">
        <f t="shared" si="4"/>
        <v>40144.4</v>
      </c>
      <c r="M18" s="273">
        <f t="shared" si="5"/>
        <v>40147.200000000004</v>
      </c>
      <c r="N18" s="274">
        <f t="shared" si="6"/>
        <v>39356</v>
      </c>
      <c r="O18" s="275">
        <f t="shared" si="0"/>
        <v>40144.4</v>
      </c>
      <c r="P18" s="275">
        <f t="shared" si="1"/>
        <v>39356</v>
      </c>
      <c r="Q18" s="275">
        <f t="shared" si="2"/>
        <v>39356</v>
      </c>
      <c r="R18" s="275">
        <f t="shared" si="3"/>
        <v>39356</v>
      </c>
      <c r="S18" s="148"/>
      <c r="T18" s="145"/>
      <c r="U18" s="145"/>
      <c r="V18" s="145"/>
      <c r="W18" s="145"/>
      <c r="X18" s="146"/>
      <c r="Y18" s="147"/>
      <c r="Z18" s="147"/>
      <c r="AA18" s="147"/>
      <c r="AB18" s="147"/>
      <c r="AC18" s="147"/>
      <c r="AD18" s="147"/>
      <c r="AE18" s="147"/>
      <c r="AF18" s="147"/>
      <c r="AG18" s="147"/>
      <c r="AH18" s="147">
        <f t="shared" si="7"/>
        <v>16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81"/>
      <c r="AT18" s="182"/>
      <c r="AU18" s="54"/>
      <c r="AV18" s="217" t="s">
        <v>133</v>
      </c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</row>
    <row r="19" spans="1:96" s="52" customFormat="1" ht="15">
      <c r="A19" s="108">
        <v>10</v>
      </c>
      <c r="B19" s="115"/>
      <c r="C19" s="109"/>
      <c r="D19" s="109"/>
      <c r="E19" s="109"/>
      <c r="F19" s="111"/>
      <c r="G19" s="114"/>
      <c r="H19" s="114"/>
      <c r="I19" s="114"/>
      <c r="J19" s="114"/>
      <c r="K19" s="113"/>
      <c r="L19" s="64">
        <f t="shared" si="4"/>
      </c>
      <c r="M19" s="273">
        <f t="shared" si="5"/>
      </c>
      <c r="N19" s="274">
        <f t="shared" si="6"/>
        <v>39356</v>
      </c>
      <c r="O19" s="275">
        <f t="shared" si="0"/>
        <v>39356</v>
      </c>
      <c r="P19" s="275">
        <f t="shared" si="1"/>
        <v>39356</v>
      </c>
      <c r="Q19" s="275">
        <f t="shared" si="2"/>
        <v>39356</v>
      </c>
      <c r="R19" s="275">
        <f t="shared" si="3"/>
        <v>39356</v>
      </c>
      <c r="S19" s="148"/>
      <c r="T19" s="145"/>
      <c r="U19" s="145"/>
      <c r="V19" s="145"/>
      <c r="W19" s="145"/>
      <c r="X19" s="146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81"/>
      <c r="AT19" s="182"/>
      <c r="AU19" s="54"/>
      <c r="AV19" s="217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</row>
    <row r="20" spans="1:96" s="52" customFormat="1" ht="15">
      <c r="A20" s="108">
        <v>11</v>
      </c>
      <c r="B20" s="109"/>
      <c r="C20" s="115" t="s">
        <v>141</v>
      </c>
      <c r="D20" s="109"/>
      <c r="E20" s="109" t="s">
        <v>170</v>
      </c>
      <c r="F20" s="111"/>
      <c r="G20" s="112"/>
      <c r="H20" s="112"/>
      <c r="I20" s="112"/>
      <c r="J20" s="112"/>
      <c r="L20" s="280">
        <f t="shared" si="4"/>
      </c>
      <c r="M20" s="273">
        <f t="shared" si="5"/>
      </c>
      <c r="N20" s="274">
        <f>IF(K21="",(DATEVALUE("10/1/2007")),K21)</f>
        <v>40393</v>
      </c>
      <c r="O20" s="275">
        <f t="shared" si="0"/>
        <v>39356</v>
      </c>
      <c r="P20" s="275">
        <f t="shared" si="1"/>
        <v>39356</v>
      </c>
      <c r="Q20" s="275">
        <f t="shared" si="2"/>
        <v>39356</v>
      </c>
      <c r="R20" s="275">
        <f t="shared" si="3"/>
        <v>39356</v>
      </c>
      <c r="S20" s="148"/>
      <c r="T20" s="145"/>
      <c r="U20" s="145"/>
      <c r="V20" s="145"/>
      <c r="W20" s="145"/>
      <c r="X20" s="146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81"/>
      <c r="AT20" s="182"/>
      <c r="AU20" s="54"/>
      <c r="AV20" s="217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</row>
    <row r="21" spans="1:96" s="52" customFormat="1" ht="15">
      <c r="A21" s="108">
        <v>12</v>
      </c>
      <c r="B21" s="115"/>
      <c r="C21" s="109" t="s">
        <v>142</v>
      </c>
      <c r="D21" s="109"/>
      <c r="E21" s="109"/>
      <c r="F21" s="111">
        <v>5</v>
      </c>
      <c r="G21" s="112"/>
      <c r="H21" s="112"/>
      <c r="I21" s="112"/>
      <c r="J21" s="112"/>
      <c r="K21" s="113">
        <v>40393</v>
      </c>
      <c r="L21" s="64">
        <f aca="true" t="shared" si="8" ref="L21:L27">IF(F21="","",MAX(N21:R21))</f>
        <v>40393</v>
      </c>
      <c r="M21" s="273">
        <f aca="true" t="shared" si="9" ref="M21:M27">IF(F21="","",+L21+(F21*7/5))</f>
        <v>40400</v>
      </c>
      <c r="N21" s="274">
        <f aca="true" t="shared" si="10" ref="N21:N27">IF(K21="",(DATEVALUE("10/1/2007")),K21)</f>
        <v>40393</v>
      </c>
      <c r="O21" s="275">
        <f aca="true" t="shared" si="11" ref="O21:O27">IF(G21="",(DATEVALUE("10/1/2007")),VLOOKUP(G21,$A$10:$M$154,13))</f>
        <v>39356</v>
      </c>
      <c r="P21" s="275">
        <f aca="true" t="shared" si="12" ref="P21:P27">IF(H21="",(DATEVALUE("10/1/2007")),VLOOKUP(H21,$A$10:$M$154,13))</f>
        <v>39356</v>
      </c>
      <c r="Q21" s="275">
        <f aca="true" t="shared" si="13" ref="Q21:Q27">IF(I21="",(DATEVALUE("10/1/2007")),VLOOKUP(I21,$A$10:$M$154,13))</f>
        <v>39356</v>
      </c>
      <c r="R21" s="275">
        <f aca="true" t="shared" si="14" ref="R21:R27">IF(J21="",(DATEVALUE("10/1/2007")),VLOOKUP(J21,$A$10:$M$154,13))</f>
        <v>39356</v>
      </c>
      <c r="S21" s="148"/>
      <c r="T21" s="145"/>
      <c r="U21" s="145"/>
      <c r="V21" s="145"/>
      <c r="W21" s="145"/>
      <c r="X21" s="146"/>
      <c r="Y21" s="147">
        <v>40</v>
      </c>
      <c r="Z21" s="147"/>
      <c r="AA21" s="147"/>
      <c r="AB21" s="147"/>
      <c r="AC21" s="147"/>
      <c r="AD21" s="147"/>
      <c r="AE21" s="147"/>
      <c r="AF21" s="147"/>
      <c r="AG21" s="147"/>
      <c r="AH21" s="147">
        <f t="shared" si="7"/>
        <v>40</v>
      </c>
      <c r="AI21" s="147"/>
      <c r="AJ21" s="147"/>
      <c r="AK21" s="147"/>
      <c r="AL21" s="147"/>
      <c r="AM21" s="147"/>
      <c r="AN21" s="147"/>
      <c r="AO21" s="147"/>
      <c r="AQ21" s="147"/>
      <c r="AR21" s="147"/>
      <c r="AS21" s="181"/>
      <c r="AT21" s="182"/>
      <c r="AU21" s="54"/>
      <c r="AV21" s="217" t="s">
        <v>133</v>
      </c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</row>
    <row r="22" spans="1:96" s="52" customFormat="1" ht="15">
      <c r="A22" s="108">
        <v>13</v>
      </c>
      <c r="B22" s="115"/>
      <c r="C22" s="109" t="s">
        <v>143</v>
      </c>
      <c r="D22" s="109"/>
      <c r="E22" s="109"/>
      <c r="F22" s="111">
        <v>10</v>
      </c>
      <c r="G22" s="112">
        <v>12</v>
      </c>
      <c r="H22" s="112"/>
      <c r="I22" s="112"/>
      <c r="J22" s="112"/>
      <c r="K22" s="113"/>
      <c r="L22" s="64">
        <f t="shared" si="8"/>
        <v>40400</v>
      </c>
      <c r="M22" s="273">
        <f t="shared" si="9"/>
        <v>40414</v>
      </c>
      <c r="N22" s="274">
        <f t="shared" si="10"/>
        <v>39356</v>
      </c>
      <c r="O22" s="275">
        <f t="shared" si="11"/>
        <v>40400</v>
      </c>
      <c r="P22" s="275">
        <f t="shared" si="12"/>
        <v>39356</v>
      </c>
      <c r="Q22" s="275">
        <f t="shared" si="13"/>
        <v>39356</v>
      </c>
      <c r="R22" s="275">
        <f t="shared" si="14"/>
        <v>39356</v>
      </c>
      <c r="S22" s="148"/>
      <c r="T22" s="145"/>
      <c r="U22" s="145"/>
      <c r="V22" s="145"/>
      <c r="W22" s="145"/>
      <c r="X22" s="146"/>
      <c r="Y22" s="147">
        <v>80</v>
      </c>
      <c r="Z22" s="147"/>
      <c r="AA22" s="147"/>
      <c r="AB22" s="147"/>
      <c r="AC22" s="147"/>
      <c r="AD22" s="147"/>
      <c r="AE22" s="147"/>
      <c r="AF22" s="147"/>
      <c r="AG22" s="147"/>
      <c r="AH22" s="147">
        <f t="shared" si="7"/>
        <v>80</v>
      </c>
      <c r="AI22" s="147"/>
      <c r="AJ22" s="147"/>
      <c r="AK22" s="147"/>
      <c r="AL22" s="147"/>
      <c r="AM22" s="147"/>
      <c r="AN22" s="147"/>
      <c r="AO22" s="147"/>
      <c r="AQ22" s="147"/>
      <c r="AR22" s="147"/>
      <c r="AS22" s="181"/>
      <c r="AT22" s="182"/>
      <c r="AU22" s="54"/>
      <c r="AV22" s="217" t="s">
        <v>133</v>
      </c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96" s="52" customFormat="1" ht="15">
      <c r="A23" s="108">
        <v>14</v>
      </c>
      <c r="B23" s="115"/>
      <c r="C23" s="109" t="s">
        <v>144</v>
      </c>
      <c r="D23" s="109"/>
      <c r="E23" s="109"/>
      <c r="F23" s="111">
        <v>10</v>
      </c>
      <c r="G23" s="114">
        <v>13</v>
      </c>
      <c r="H23" s="114"/>
      <c r="I23" s="114"/>
      <c r="J23" s="114"/>
      <c r="K23" s="113"/>
      <c r="L23" s="64">
        <f t="shared" si="8"/>
        <v>40414</v>
      </c>
      <c r="M23" s="273">
        <f t="shared" si="9"/>
        <v>40428</v>
      </c>
      <c r="N23" s="274">
        <f t="shared" si="10"/>
        <v>39356</v>
      </c>
      <c r="O23" s="275">
        <f t="shared" si="11"/>
        <v>40414</v>
      </c>
      <c r="P23" s="275">
        <f t="shared" si="12"/>
        <v>39356</v>
      </c>
      <c r="Q23" s="275">
        <f t="shared" si="13"/>
        <v>39356</v>
      </c>
      <c r="R23" s="275">
        <f t="shared" si="14"/>
        <v>39356</v>
      </c>
      <c r="S23" s="148"/>
      <c r="T23" s="145"/>
      <c r="U23" s="145"/>
      <c r="V23" s="145"/>
      <c r="W23" s="145"/>
      <c r="X23" s="146"/>
      <c r="Y23" s="147">
        <v>80</v>
      </c>
      <c r="Z23" s="147"/>
      <c r="AA23" s="147"/>
      <c r="AB23" s="147"/>
      <c r="AC23" s="147"/>
      <c r="AD23" s="147"/>
      <c r="AE23" s="147"/>
      <c r="AF23" s="147"/>
      <c r="AG23" s="147"/>
      <c r="AH23" s="147">
        <f t="shared" si="7"/>
        <v>80</v>
      </c>
      <c r="AI23" s="147"/>
      <c r="AJ23" s="147"/>
      <c r="AK23" s="147"/>
      <c r="AL23" s="147"/>
      <c r="AM23" s="147"/>
      <c r="AN23" s="147"/>
      <c r="AO23" s="147"/>
      <c r="AQ23" s="147"/>
      <c r="AR23" s="147"/>
      <c r="AS23" s="181"/>
      <c r="AT23" s="182"/>
      <c r="AU23" s="54"/>
      <c r="AV23" s="217" t="s">
        <v>133</v>
      </c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</row>
    <row r="24" spans="1:96" s="52" customFormat="1" ht="15">
      <c r="A24" s="108">
        <v>15</v>
      </c>
      <c r="B24" s="115"/>
      <c r="C24" s="109" t="s">
        <v>145</v>
      </c>
      <c r="D24" s="109"/>
      <c r="E24" s="109"/>
      <c r="F24" s="111">
        <v>2</v>
      </c>
      <c r="G24" s="112">
        <v>14</v>
      </c>
      <c r="H24" s="112"/>
      <c r="I24" s="112"/>
      <c r="J24" s="112"/>
      <c r="K24" s="113"/>
      <c r="L24" s="64">
        <f t="shared" si="8"/>
        <v>40428</v>
      </c>
      <c r="M24" s="273">
        <f t="shared" si="9"/>
        <v>40430.8</v>
      </c>
      <c r="N24" s="274">
        <f t="shared" si="10"/>
        <v>39356</v>
      </c>
      <c r="O24" s="275">
        <f t="shared" si="11"/>
        <v>40428</v>
      </c>
      <c r="P24" s="275">
        <f t="shared" si="12"/>
        <v>39356</v>
      </c>
      <c r="Q24" s="275">
        <f t="shared" si="13"/>
        <v>39356</v>
      </c>
      <c r="R24" s="275">
        <f t="shared" si="14"/>
        <v>39356</v>
      </c>
      <c r="S24" s="148"/>
      <c r="T24" s="145"/>
      <c r="U24" s="145"/>
      <c r="V24" s="145"/>
      <c r="W24" s="145"/>
      <c r="X24" s="146"/>
      <c r="Y24" s="147"/>
      <c r="Z24" s="147"/>
      <c r="AA24" s="147"/>
      <c r="AB24" s="147"/>
      <c r="AC24" s="147"/>
      <c r="AD24" s="147"/>
      <c r="AE24" s="147"/>
      <c r="AF24" s="147"/>
      <c r="AG24" s="147"/>
      <c r="AH24" s="147">
        <f t="shared" si="7"/>
        <v>16</v>
      </c>
      <c r="AI24" s="147"/>
      <c r="AJ24" s="147"/>
      <c r="AK24" s="147"/>
      <c r="AL24" s="147"/>
      <c r="AM24" s="147"/>
      <c r="AN24" s="147"/>
      <c r="AO24" s="147"/>
      <c r="AQ24" s="147"/>
      <c r="AR24" s="147"/>
      <c r="AS24" s="181"/>
      <c r="AT24" s="182"/>
      <c r="AU24" s="54"/>
      <c r="AV24" s="217" t="s">
        <v>133</v>
      </c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96" s="52" customFormat="1" ht="15">
      <c r="A25" s="108">
        <v>16</v>
      </c>
      <c r="B25" s="115"/>
      <c r="C25" s="109" t="s">
        <v>146</v>
      </c>
      <c r="D25" s="109"/>
      <c r="E25" s="109"/>
      <c r="F25" s="111">
        <v>10</v>
      </c>
      <c r="G25" s="112">
        <v>15</v>
      </c>
      <c r="H25" s="112"/>
      <c r="I25" s="112"/>
      <c r="J25" s="112"/>
      <c r="K25" s="113"/>
      <c r="L25" s="64">
        <f t="shared" si="8"/>
        <v>40430.8</v>
      </c>
      <c r="M25" s="273">
        <f t="shared" si="9"/>
        <v>40444.8</v>
      </c>
      <c r="N25" s="274">
        <f t="shared" si="10"/>
        <v>39356</v>
      </c>
      <c r="O25" s="275">
        <f t="shared" si="11"/>
        <v>40430.8</v>
      </c>
      <c r="P25" s="275">
        <f t="shared" si="12"/>
        <v>39356</v>
      </c>
      <c r="Q25" s="275">
        <f t="shared" si="13"/>
        <v>39356</v>
      </c>
      <c r="R25" s="275">
        <f t="shared" si="14"/>
        <v>39356</v>
      </c>
      <c r="S25" s="148"/>
      <c r="T25" s="145"/>
      <c r="U25" s="145"/>
      <c r="V25" s="145"/>
      <c r="W25" s="145"/>
      <c r="X25" s="146"/>
      <c r="Y25" s="147"/>
      <c r="Z25" s="147"/>
      <c r="AA25" s="147"/>
      <c r="AB25" s="147"/>
      <c r="AC25" s="147"/>
      <c r="AD25" s="147"/>
      <c r="AE25" s="147"/>
      <c r="AF25" s="147"/>
      <c r="AG25" s="147"/>
      <c r="AH25" s="147">
        <f t="shared" si="7"/>
        <v>80</v>
      </c>
      <c r="AI25" s="147"/>
      <c r="AJ25" s="147"/>
      <c r="AK25" s="147"/>
      <c r="AL25" s="147"/>
      <c r="AM25" s="147"/>
      <c r="AN25" s="147"/>
      <c r="AO25" s="147">
        <f>F25*8</f>
        <v>80</v>
      </c>
      <c r="AQ25" s="147"/>
      <c r="AR25" s="147"/>
      <c r="AS25" s="181"/>
      <c r="AT25" s="182"/>
      <c r="AU25" s="54"/>
      <c r="AV25" s="217" t="s">
        <v>133</v>
      </c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</row>
    <row r="26" spans="1:96" s="52" customFormat="1" ht="15">
      <c r="A26" s="108">
        <v>17</v>
      </c>
      <c r="B26" s="115"/>
      <c r="C26" s="109" t="s">
        <v>147</v>
      </c>
      <c r="D26" s="109"/>
      <c r="E26" s="109"/>
      <c r="F26" s="111">
        <v>20</v>
      </c>
      <c r="G26" s="112">
        <v>16</v>
      </c>
      <c r="H26" s="112"/>
      <c r="I26" s="112"/>
      <c r="J26" s="112"/>
      <c r="K26" s="113"/>
      <c r="L26" s="64">
        <f t="shared" si="8"/>
        <v>40444.8</v>
      </c>
      <c r="M26" s="273">
        <f t="shared" si="9"/>
        <v>40472.8</v>
      </c>
      <c r="N26" s="274">
        <f t="shared" si="10"/>
        <v>39356</v>
      </c>
      <c r="O26" s="275">
        <f t="shared" si="11"/>
        <v>40444.8</v>
      </c>
      <c r="P26" s="275">
        <f t="shared" si="12"/>
        <v>39356</v>
      </c>
      <c r="Q26" s="275">
        <f t="shared" si="13"/>
        <v>39356</v>
      </c>
      <c r="R26" s="275">
        <f t="shared" si="14"/>
        <v>39356</v>
      </c>
      <c r="S26" s="148"/>
      <c r="T26" s="145"/>
      <c r="U26" s="145"/>
      <c r="V26" s="145"/>
      <c r="W26" s="145"/>
      <c r="X26" s="146"/>
      <c r="Y26" s="147"/>
      <c r="Z26" s="147">
        <f>F26*8</f>
        <v>160</v>
      </c>
      <c r="AA26" s="147"/>
      <c r="AB26" s="147"/>
      <c r="AC26" s="147"/>
      <c r="AD26" s="147">
        <v>80</v>
      </c>
      <c r="AE26" s="147"/>
      <c r="AF26" s="147"/>
      <c r="AG26" s="147"/>
      <c r="AH26" s="147">
        <f>F26*4</f>
        <v>80</v>
      </c>
      <c r="AI26" s="147"/>
      <c r="AJ26" s="147"/>
      <c r="AK26" s="147"/>
      <c r="AL26" s="147"/>
      <c r="AM26" s="147"/>
      <c r="AN26" s="147"/>
      <c r="AO26" s="147"/>
      <c r="AQ26" s="147"/>
      <c r="AR26" s="147"/>
      <c r="AS26" s="181"/>
      <c r="AT26" s="182"/>
      <c r="AU26" s="54"/>
      <c r="AV26" s="217" t="s">
        <v>133</v>
      </c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52" customFormat="1" ht="15">
      <c r="A27" s="108">
        <v>18</v>
      </c>
      <c r="B27" s="115"/>
      <c r="C27" s="109" t="s">
        <v>148</v>
      </c>
      <c r="D27" s="109"/>
      <c r="E27" s="109"/>
      <c r="F27" s="111">
        <v>5</v>
      </c>
      <c r="G27" s="112">
        <v>17</v>
      </c>
      <c r="H27" s="112"/>
      <c r="I27" s="112"/>
      <c r="J27" s="112"/>
      <c r="K27" s="113"/>
      <c r="L27" s="64">
        <f t="shared" si="8"/>
        <v>40472.8</v>
      </c>
      <c r="M27" s="273">
        <f t="shared" si="9"/>
        <v>40479.8</v>
      </c>
      <c r="N27" s="274">
        <f t="shared" si="10"/>
        <v>39356</v>
      </c>
      <c r="O27" s="275">
        <f t="shared" si="11"/>
        <v>40472.8</v>
      </c>
      <c r="P27" s="275">
        <f t="shared" si="12"/>
        <v>39356</v>
      </c>
      <c r="Q27" s="275">
        <f t="shared" si="13"/>
        <v>39356</v>
      </c>
      <c r="R27" s="275">
        <f t="shared" si="14"/>
        <v>39356</v>
      </c>
      <c r="S27" s="148"/>
      <c r="T27" s="145"/>
      <c r="U27" s="145"/>
      <c r="V27" s="145"/>
      <c r="W27" s="145"/>
      <c r="X27" s="146"/>
      <c r="Y27" s="147"/>
      <c r="Z27" s="147"/>
      <c r="AA27" s="147"/>
      <c r="AB27" s="147"/>
      <c r="AC27" s="147"/>
      <c r="AD27" s="147"/>
      <c r="AE27" s="147"/>
      <c r="AF27" s="147"/>
      <c r="AG27" s="147"/>
      <c r="AH27" s="147">
        <f t="shared" si="7"/>
        <v>40</v>
      </c>
      <c r="AI27" s="147"/>
      <c r="AJ27" s="147"/>
      <c r="AK27" s="147"/>
      <c r="AL27" s="147"/>
      <c r="AM27" s="147"/>
      <c r="AN27" s="147"/>
      <c r="AO27" s="147"/>
      <c r="AQ27" s="147"/>
      <c r="AR27" s="147"/>
      <c r="AS27" s="181"/>
      <c r="AT27" s="182"/>
      <c r="AU27" s="54"/>
      <c r="AV27" s="217" t="s">
        <v>133</v>
      </c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</row>
    <row r="28" spans="1:96" s="52" customFormat="1" ht="15">
      <c r="A28" s="108">
        <v>19</v>
      </c>
      <c r="B28" s="115"/>
      <c r="C28" s="109" t="s">
        <v>149</v>
      </c>
      <c r="D28" s="109"/>
      <c r="E28" s="109"/>
      <c r="F28" s="111">
        <v>2</v>
      </c>
      <c r="G28" s="112">
        <v>18</v>
      </c>
      <c r="H28" s="112"/>
      <c r="I28" s="112"/>
      <c r="J28" s="112"/>
      <c r="K28" s="113"/>
      <c r="L28" s="64">
        <f t="shared" si="4"/>
        <v>40479.8</v>
      </c>
      <c r="M28" s="273">
        <f t="shared" si="5"/>
        <v>40482.600000000006</v>
      </c>
      <c r="N28" s="274">
        <f t="shared" si="6"/>
        <v>39356</v>
      </c>
      <c r="O28" s="275">
        <f t="shared" si="0"/>
        <v>40479.8</v>
      </c>
      <c r="P28" s="275">
        <f t="shared" si="1"/>
        <v>39356</v>
      </c>
      <c r="Q28" s="275">
        <f t="shared" si="2"/>
        <v>39356</v>
      </c>
      <c r="R28" s="275">
        <f t="shared" si="3"/>
        <v>39356</v>
      </c>
      <c r="S28" s="148"/>
      <c r="T28" s="145"/>
      <c r="U28" s="145"/>
      <c r="V28" s="145"/>
      <c r="W28" s="145"/>
      <c r="X28" s="146"/>
      <c r="Y28" s="147"/>
      <c r="Z28" s="147"/>
      <c r="AA28" s="147"/>
      <c r="AB28" s="147"/>
      <c r="AC28" s="147"/>
      <c r="AD28" s="147"/>
      <c r="AE28" s="147"/>
      <c r="AF28" s="147"/>
      <c r="AG28" s="147"/>
      <c r="AH28" s="147">
        <f t="shared" si="7"/>
        <v>16</v>
      </c>
      <c r="AI28" s="147"/>
      <c r="AJ28" s="147"/>
      <c r="AK28" s="147"/>
      <c r="AL28" s="147"/>
      <c r="AM28" s="147"/>
      <c r="AN28" s="147"/>
      <c r="AO28" s="147"/>
      <c r="AQ28" s="147"/>
      <c r="AR28" s="147"/>
      <c r="AS28" s="181"/>
      <c r="AT28" s="182"/>
      <c r="AU28" s="54"/>
      <c r="AV28" s="217" t="s">
        <v>133</v>
      </c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</row>
    <row r="29" spans="1:96" s="52" customFormat="1" ht="15">
      <c r="A29" s="108"/>
      <c r="B29" s="115"/>
      <c r="C29" s="109" t="s">
        <v>171</v>
      </c>
      <c r="D29" s="109"/>
      <c r="E29" s="109"/>
      <c r="F29" s="111">
        <v>5</v>
      </c>
      <c r="G29" s="112"/>
      <c r="H29" s="112"/>
      <c r="I29" s="112"/>
      <c r="J29" s="112"/>
      <c r="K29" s="113">
        <v>40527</v>
      </c>
      <c r="L29" s="64">
        <f>IF(F29="","",MAX(N29:R29))</f>
        <v>40527</v>
      </c>
      <c r="M29" s="273">
        <f>IF(F29="","",+L29+(F29*7/5))</f>
        <v>40534</v>
      </c>
      <c r="N29" s="274">
        <f>IF(K29="",(DATEVALUE("10/1/2007")),K29)</f>
        <v>40527</v>
      </c>
      <c r="O29" s="275">
        <f>IF(G29="",(DATEVALUE("10/1/2007")),VLOOKUP(G29,$A$10:$M$154,13))</f>
        <v>39356</v>
      </c>
      <c r="P29" s="275">
        <f>IF(H29="",(DATEVALUE("10/1/2007")),VLOOKUP(H29,$A$10:$M$154,13))</f>
        <v>39356</v>
      </c>
      <c r="Q29" s="275">
        <f>IF(I29="",(DATEVALUE("10/1/2007")),VLOOKUP(I29,$A$10:$M$154,13))</f>
        <v>39356</v>
      </c>
      <c r="R29" s="275">
        <f>IF(J29="",(DATEVALUE("10/1/2007")),VLOOKUP(J29,$A$10:$M$154,13))</f>
        <v>39356</v>
      </c>
      <c r="S29" s="148"/>
      <c r="T29" s="145"/>
      <c r="U29" s="145"/>
      <c r="V29" s="145"/>
      <c r="W29" s="145"/>
      <c r="X29" s="146"/>
      <c r="Y29" s="147"/>
      <c r="Z29" s="147"/>
      <c r="AA29" s="147"/>
      <c r="AB29" s="147"/>
      <c r="AC29" s="147"/>
      <c r="AD29" s="147"/>
      <c r="AE29" s="147"/>
      <c r="AF29" s="147"/>
      <c r="AG29" s="147"/>
      <c r="AH29" s="147">
        <f>F29*8</f>
        <v>40</v>
      </c>
      <c r="AI29" s="147"/>
      <c r="AJ29" s="147"/>
      <c r="AK29" s="147"/>
      <c r="AL29" s="147"/>
      <c r="AM29" s="147"/>
      <c r="AN29" s="147"/>
      <c r="AO29" s="147"/>
      <c r="AQ29" s="147"/>
      <c r="AR29" s="147"/>
      <c r="AS29" s="181"/>
      <c r="AT29" s="182"/>
      <c r="AU29" s="54"/>
      <c r="AV29" s="217" t="s">
        <v>133</v>
      </c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</row>
    <row r="30" spans="1:96" s="52" customFormat="1" ht="15">
      <c r="A30" s="108">
        <v>20</v>
      </c>
      <c r="B30" s="115"/>
      <c r="C30" s="109"/>
      <c r="D30" s="109"/>
      <c r="E30" s="109"/>
      <c r="F30" s="111"/>
      <c r="G30" s="112"/>
      <c r="H30" s="112"/>
      <c r="I30" s="112"/>
      <c r="J30" s="112"/>
      <c r="K30" s="113"/>
      <c r="L30" s="64">
        <f t="shared" si="4"/>
      </c>
      <c r="M30" s="273">
        <f t="shared" si="5"/>
      </c>
      <c r="N30" s="274">
        <f t="shared" si="6"/>
        <v>39356</v>
      </c>
      <c r="O30" s="275">
        <f t="shared" si="0"/>
        <v>39356</v>
      </c>
      <c r="P30" s="275">
        <f t="shared" si="1"/>
        <v>39356</v>
      </c>
      <c r="Q30" s="275">
        <f t="shared" si="2"/>
        <v>39356</v>
      </c>
      <c r="R30" s="275">
        <f t="shared" si="3"/>
        <v>39356</v>
      </c>
      <c r="S30" s="148"/>
      <c r="T30" s="145"/>
      <c r="U30" s="145"/>
      <c r="V30" s="145"/>
      <c r="W30" s="145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Q30" s="147"/>
      <c r="AR30" s="147"/>
      <c r="AS30" s="181"/>
      <c r="AT30" s="182"/>
      <c r="AU30" s="54"/>
      <c r="AV30" s="217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</row>
    <row r="31" spans="1:96" s="52" customFormat="1" ht="15">
      <c r="A31" s="108">
        <v>21</v>
      </c>
      <c r="B31" s="109"/>
      <c r="C31" s="115" t="s">
        <v>150</v>
      </c>
      <c r="D31" s="109"/>
      <c r="E31" s="109" t="s">
        <v>170</v>
      </c>
      <c r="F31" s="111"/>
      <c r="G31" s="112"/>
      <c r="H31" s="112"/>
      <c r="I31" s="112"/>
      <c r="J31" s="112"/>
      <c r="L31" s="64">
        <f t="shared" si="4"/>
      </c>
      <c r="M31" s="273">
        <f t="shared" si="5"/>
      </c>
      <c r="N31" s="274">
        <f>IF(K32="",(DATEVALUE("10/1/2007")),K32)</f>
        <v>40571</v>
      </c>
      <c r="O31" s="275">
        <f t="shared" si="0"/>
        <v>39356</v>
      </c>
      <c r="P31" s="275">
        <f t="shared" si="1"/>
        <v>39356</v>
      </c>
      <c r="Q31" s="275">
        <f t="shared" si="2"/>
        <v>39356</v>
      </c>
      <c r="R31" s="275">
        <f t="shared" si="3"/>
        <v>39356</v>
      </c>
      <c r="S31" s="148"/>
      <c r="T31" s="145"/>
      <c r="U31" s="145"/>
      <c r="V31" s="145"/>
      <c r="W31" s="145"/>
      <c r="X31" s="146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81"/>
      <c r="AT31" s="182"/>
      <c r="AU31" s="54"/>
      <c r="AV31" s="217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96" s="52" customFormat="1" ht="15">
      <c r="A32" s="108">
        <v>22</v>
      </c>
      <c r="B32" s="115"/>
      <c r="C32" s="109" t="s">
        <v>151</v>
      </c>
      <c r="D32" s="109"/>
      <c r="E32" s="109"/>
      <c r="F32" s="111">
        <v>2</v>
      </c>
      <c r="G32" s="112">
        <v>21</v>
      </c>
      <c r="H32" s="112"/>
      <c r="I32" s="112"/>
      <c r="J32" s="112"/>
      <c r="K32" s="113">
        <v>40571</v>
      </c>
      <c r="L32" s="64">
        <f>IF(F32="","",MAX(N32:R32))</f>
        <v>40571</v>
      </c>
      <c r="M32" s="273">
        <f>IF(F32="","",+L32+(F32*7/5))</f>
        <v>40573.8</v>
      </c>
      <c r="N32" s="274">
        <f>IF(K32="",(DATEVALUE("10/1/2007")),K32)</f>
        <v>40571</v>
      </c>
      <c r="O32" s="275">
        <f aca="true" t="shared" si="15" ref="O32:R34">IF(G32="",(DATEVALUE("10/1/2007")),VLOOKUP(G32,$A$10:$M$154,13))</f>
      </c>
      <c r="P32" s="275">
        <f t="shared" si="15"/>
        <v>39356</v>
      </c>
      <c r="Q32" s="275">
        <f t="shared" si="15"/>
        <v>39356</v>
      </c>
      <c r="R32" s="275">
        <f t="shared" si="15"/>
        <v>39356</v>
      </c>
      <c r="S32" s="148"/>
      <c r="T32" s="145"/>
      <c r="U32" s="145"/>
      <c r="V32" s="145"/>
      <c r="W32" s="145"/>
      <c r="X32" s="146"/>
      <c r="Y32" s="147"/>
      <c r="Z32" s="147"/>
      <c r="AA32" s="147"/>
      <c r="AB32" s="147"/>
      <c r="AC32" s="147"/>
      <c r="AD32" s="147"/>
      <c r="AE32" s="147"/>
      <c r="AF32" s="147"/>
      <c r="AG32" s="147"/>
      <c r="AH32" s="147">
        <f t="shared" si="7"/>
        <v>16</v>
      </c>
      <c r="AI32" s="147"/>
      <c r="AJ32" s="147"/>
      <c r="AK32" s="147"/>
      <c r="AL32" s="147"/>
      <c r="AM32" s="147"/>
      <c r="AN32" s="147"/>
      <c r="AO32" s="147"/>
      <c r="AP32"/>
      <c r="AQ32" s="147"/>
      <c r="AR32" s="147"/>
      <c r="AS32" s="181"/>
      <c r="AT32" s="182"/>
      <c r="AU32" s="54"/>
      <c r="AV32" s="217" t="s">
        <v>133</v>
      </c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96" s="52" customFormat="1" ht="15">
      <c r="A33" s="108">
        <v>23</v>
      </c>
      <c r="B33" s="115"/>
      <c r="C33" s="109" t="s">
        <v>147</v>
      </c>
      <c r="D33" s="109"/>
      <c r="E33" s="109"/>
      <c r="F33" s="111">
        <v>10</v>
      </c>
      <c r="G33" s="112">
        <v>22</v>
      </c>
      <c r="H33" s="112"/>
      <c r="I33" s="112"/>
      <c r="J33" s="112"/>
      <c r="K33" s="113"/>
      <c r="L33" s="64">
        <f>IF(F33="","",MAX(N33:R33))</f>
        <v>40573.8</v>
      </c>
      <c r="M33" s="273">
        <f>IF(F33="","",+L33+(F33*7/5))</f>
        <v>40587.8</v>
      </c>
      <c r="N33" s="274">
        <f>IF(K33="",(DATEVALUE("10/1/2007")),K33)</f>
        <v>39356</v>
      </c>
      <c r="O33" s="275">
        <f t="shared" si="15"/>
        <v>40573.8</v>
      </c>
      <c r="P33" s="275">
        <f t="shared" si="15"/>
        <v>39356</v>
      </c>
      <c r="Q33" s="275">
        <f t="shared" si="15"/>
        <v>39356</v>
      </c>
      <c r="R33" s="275">
        <f t="shared" si="15"/>
        <v>39356</v>
      </c>
      <c r="S33" s="148"/>
      <c r="T33" s="145"/>
      <c r="U33" s="145"/>
      <c r="V33" s="145"/>
      <c r="W33" s="145"/>
      <c r="X33" s="146"/>
      <c r="Y33" s="147"/>
      <c r="Z33" s="147">
        <f>F33*8</f>
        <v>80</v>
      </c>
      <c r="AA33" s="147"/>
      <c r="AB33" s="147"/>
      <c r="AC33" s="147"/>
      <c r="AD33" s="147">
        <v>40</v>
      </c>
      <c r="AE33" s="147"/>
      <c r="AF33" s="147"/>
      <c r="AG33" s="147"/>
      <c r="AH33" s="147">
        <f>F33*2</f>
        <v>20</v>
      </c>
      <c r="AI33" s="147"/>
      <c r="AJ33" s="147"/>
      <c r="AK33" s="147"/>
      <c r="AL33" s="147"/>
      <c r="AM33" s="147"/>
      <c r="AN33" s="147"/>
      <c r="AO33" s="147"/>
      <c r="AP33"/>
      <c r="AQ33" s="147"/>
      <c r="AR33" s="147"/>
      <c r="AS33" s="181"/>
      <c r="AT33" s="182"/>
      <c r="AU33" s="54"/>
      <c r="AV33" s="217" t="s">
        <v>133</v>
      </c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</row>
    <row r="34" spans="1:96" s="52" customFormat="1" ht="15">
      <c r="A34" s="108">
        <v>24</v>
      </c>
      <c r="B34" s="115"/>
      <c r="C34" s="109" t="s">
        <v>152</v>
      </c>
      <c r="D34" s="109"/>
      <c r="E34" s="109"/>
      <c r="F34" s="111">
        <v>5</v>
      </c>
      <c r="G34" s="112">
        <v>23</v>
      </c>
      <c r="H34" s="112"/>
      <c r="I34" s="112"/>
      <c r="J34" s="112"/>
      <c r="K34" s="113"/>
      <c r="L34" s="64">
        <f>IF(F34="","",MAX(N34:R34))</f>
        <v>40587.8</v>
      </c>
      <c r="M34" s="273">
        <f>IF(F34="","",+L34+(F34*7/5))</f>
        <v>40594.8</v>
      </c>
      <c r="N34" s="274">
        <f>IF(K34="",(DATEVALUE("10/1/2007")),K34)</f>
        <v>39356</v>
      </c>
      <c r="O34" s="275">
        <f t="shared" si="15"/>
        <v>40587.8</v>
      </c>
      <c r="P34" s="275">
        <f t="shared" si="15"/>
        <v>39356</v>
      </c>
      <c r="Q34" s="275">
        <f t="shared" si="15"/>
        <v>39356</v>
      </c>
      <c r="R34" s="275">
        <f t="shared" si="15"/>
        <v>39356</v>
      </c>
      <c r="S34" s="148"/>
      <c r="T34" s="145"/>
      <c r="U34" s="145"/>
      <c r="V34" s="145"/>
      <c r="W34" s="145"/>
      <c r="X34" s="146"/>
      <c r="Y34" s="147">
        <v>80</v>
      </c>
      <c r="Z34" s="147"/>
      <c r="AA34" s="147"/>
      <c r="AB34" s="147"/>
      <c r="AC34" s="147"/>
      <c r="AD34" s="147"/>
      <c r="AE34" s="147"/>
      <c r="AF34" s="147"/>
      <c r="AG34" s="147"/>
      <c r="AH34" s="147">
        <f t="shared" si="7"/>
        <v>40</v>
      </c>
      <c r="AI34" s="147"/>
      <c r="AJ34" s="147"/>
      <c r="AK34" s="147"/>
      <c r="AL34" s="147"/>
      <c r="AM34" s="147"/>
      <c r="AN34" s="147"/>
      <c r="AO34" s="147"/>
      <c r="AP34"/>
      <c r="AQ34" s="147"/>
      <c r="AR34" s="147"/>
      <c r="AS34" s="181"/>
      <c r="AT34" s="182"/>
      <c r="AU34" s="54"/>
      <c r="AV34" s="217" t="s">
        <v>133</v>
      </c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</row>
    <row r="35" spans="1:96" s="52" customFormat="1" ht="15">
      <c r="A35" s="108">
        <v>25</v>
      </c>
      <c r="B35" s="115"/>
      <c r="C35" s="109" t="s">
        <v>146</v>
      </c>
      <c r="D35" s="109"/>
      <c r="E35" s="109"/>
      <c r="F35" s="111">
        <v>5</v>
      </c>
      <c r="G35" s="112">
        <v>24</v>
      </c>
      <c r="H35" s="112"/>
      <c r="I35" s="112"/>
      <c r="J35" s="112"/>
      <c r="K35" s="113"/>
      <c r="L35" s="64">
        <f t="shared" si="4"/>
        <v>40594.8</v>
      </c>
      <c r="M35" s="273">
        <f t="shared" si="5"/>
        <v>40601.8</v>
      </c>
      <c r="N35" s="274">
        <f t="shared" si="6"/>
        <v>39356</v>
      </c>
      <c r="O35" s="275">
        <f t="shared" si="0"/>
        <v>40594.8</v>
      </c>
      <c r="P35" s="275">
        <f t="shared" si="1"/>
        <v>39356</v>
      </c>
      <c r="Q35" s="275">
        <f t="shared" si="2"/>
        <v>39356</v>
      </c>
      <c r="R35" s="275">
        <f t="shared" si="3"/>
        <v>39356</v>
      </c>
      <c r="S35" s="148"/>
      <c r="T35" s="145"/>
      <c r="U35" s="145"/>
      <c r="V35" s="145"/>
      <c r="W35" s="145"/>
      <c r="X35" s="146"/>
      <c r="Y35" s="147"/>
      <c r="Z35" s="147"/>
      <c r="AA35" s="147"/>
      <c r="AB35" s="147"/>
      <c r="AC35" s="147"/>
      <c r="AD35" s="147"/>
      <c r="AE35" s="147"/>
      <c r="AF35" s="147"/>
      <c r="AG35" s="147"/>
      <c r="AH35" s="147">
        <f t="shared" si="7"/>
        <v>40</v>
      </c>
      <c r="AI35" s="147"/>
      <c r="AJ35" s="147"/>
      <c r="AK35" s="147"/>
      <c r="AL35" s="147"/>
      <c r="AM35" s="147"/>
      <c r="AN35" s="147"/>
      <c r="AO35" s="147">
        <f>F35*8</f>
        <v>40</v>
      </c>
      <c r="AP35"/>
      <c r="AQ35" s="147"/>
      <c r="AR35" s="147"/>
      <c r="AS35" s="181"/>
      <c r="AT35" s="182"/>
      <c r="AU35" s="54"/>
      <c r="AV35" s="217" t="s">
        <v>133</v>
      </c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</row>
    <row r="36" spans="1:96" s="52" customFormat="1" ht="15">
      <c r="A36" s="108">
        <v>26</v>
      </c>
      <c r="B36" s="115"/>
      <c r="C36" s="109" t="s">
        <v>153</v>
      </c>
      <c r="D36" s="109"/>
      <c r="E36" s="109"/>
      <c r="F36" s="111">
        <v>5</v>
      </c>
      <c r="G36" s="112">
        <v>25</v>
      </c>
      <c r="H36" s="112"/>
      <c r="I36" s="112"/>
      <c r="J36" s="112"/>
      <c r="K36" s="113"/>
      <c r="L36" s="64">
        <f t="shared" si="4"/>
        <v>40601.8</v>
      </c>
      <c r="M36" s="273">
        <f t="shared" si="5"/>
        <v>40608.8</v>
      </c>
      <c r="N36" s="274">
        <f t="shared" si="6"/>
        <v>39356</v>
      </c>
      <c r="O36" s="275">
        <f t="shared" si="0"/>
        <v>40601.8</v>
      </c>
      <c r="P36" s="275">
        <f t="shared" si="1"/>
        <v>39356</v>
      </c>
      <c r="Q36" s="275">
        <f t="shared" si="2"/>
        <v>39356</v>
      </c>
      <c r="R36" s="275">
        <f t="shared" si="3"/>
        <v>39356</v>
      </c>
      <c r="S36" s="148"/>
      <c r="T36" s="145"/>
      <c r="U36" s="145"/>
      <c r="V36" s="145"/>
      <c r="W36" s="145"/>
      <c r="X36" s="146"/>
      <c r="Y36" s="147"/>
      <c r="Z36" s="147"/>
      <c r="AA36" s="147"/>
      <c r="AB36" s="147"/>
      <c r="AC36" s="147"/>
      <c r="AD36" s="147"/>
      <c r="AE36" s="147"/>
      <c r="AF36" s="147"/>
      <c r="AG36" s="147"/>
      <c r="AH36" s="147">
        <f t="shared" si="7"/>
        <v>40</v>
      </c>
      <c r="AI36" s="147"/>
      <c r="AJ36" s="147"/>
      <c r="AK36" s="147"/>
      <c r="AL36" s="147"/>
      <c r="AM36" s="147"/>
      <c r="AN36" s="147"/>
      <c r="AO36" s="147"/>
      <c r="AP36"/>
      <c r="AQ36" s="147"/>
      <c r="AR36" s="147"/>
      <c r="AS36" s="181"/>
      <c r="AT36" s="182"/>
      <c r="AU36" s="54"/>
      <c r="AV36" s="217" t="s">
        <v>133</v>
      </c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</row>
    <row r="37" spans="1:96" s="52" customFormat="1" ht="15">
      <c r="A37" s="108">
        <v>27</v>
      </c>
      <c r="B37" s="115"/>
      <c r="C37" s="109" t="s">
        <v>154</v>
      </c>
      <c r="D37" s="109"/>
      <c r="E37" s="109"/>
      <c r="F37" s="111">
        <v>5</v>
      </c>
      <c r="G37" s="112">
        <v>26</v>
      </c>
      <c r="H37" s="112"/>
      <c r="I37" s="112"/>
      <c r="J37" s="112"/>
      <c r="K37" s="113"/>
      <c r="L37" s="64">
        <f t="shared" si="4"/>
        <v>40608.8</v>
      </c>
      <c r="M37" s="273">
        <f t="shared" si="5"/>
        <v>40615.8</v>
      </c>
      <c r="N37" s="274">
        <f t="shared" si="6"/>
        <v>39356</v>
      </c>
      <c r="O37" s="275">
        <f t="shared" si="0"/>
        <v>40608.8</v>
      </c>
      <c r="P37" s="275">
        <f t="shared" si="1"/>
        <v>39356</v>
      </c>
      <c r="Q37" s="275">
        <f t="shared" si="2"/>
        <v>39356</v>
      </c>
      <c r="R37" s="275">
        <f t="shared" si="3"/>
        <v>39356</v>
      </c>
      <c r="S37" s="148"/>
      <c r="T37" s="145"/>
      <c r="U37" s="145"/>
      <c r="V37" s="145"/>
      <c r="W37" s="145"/>
      <c r="X37" s="146"/>
      <c r="Y37" s="147"/>
      <c r="Z37" s="147"/>
      <c r="AA37" s="147"/>
      <c r="AB37" s="147"/>
      <c r="AC37" s="147"/>
      <c r="AD37" s="147"/>
      <c r="AE37" s="147"/>
      <c r="AF37" s="147"/>
      <c r="AG37" s="147"/>
      <c r="AH37" s="147">
        <f t="shared" si="7"/>
        <v>40</v>
      </c>
      <c r="AI37" s="147"/>
      <c r="AJ37" s="147"/>
      <c r="AK37" s="147"/>
      <c r="AL37" s="147"/>
      <c r="AM37" s="147"/>
      <c r="AN37" s="147"/>
      <c r="AO37" s="147"/>
      <c r="AP37"/>
      <c r="AQ37" s="147"/>
      <c r="AR37" s="147"/>
      <c r="AS37" s="181"/>
      <c r="AT37" s="182"/>
      <c r="AU37" s="54"/>
      <c r="AV37" s="217" t="s">
        <v>133</v>
      </c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</row>
    <row r="38" spans="1:96" s="52" customFormat="1" ht="15">
      <c r="A38" s="108">
        <v>28</v>
      </c>
      <c r="B38" s="115"/>
      <c r="C38" s="109" t="s">
        <v>155</v>
      </c>
      <c r="D38" s="109"/>
      <c r="E38" s="109"/>
      <c r="F38" s="111">
        <v>2</v>
      </c>
      <c r="G38" s="112">
        <v>27</v>
      </c>
      <c r="H38" s="112"/>
      <c r="I38" s="112"/>
      <c r="J38" s="112"/>
      <c r="K38" s="113"/>
      <c r="L38" s="64">
        <f t="shared" si="4"/>
        <v>40615.8</v>
      </c>
      <c r="M38" s="273">
        <f t="shared" si="5"/>
        <v>40618.600000000006</v>
      </c>
      <c r="N38" s="274">
        <f t="shared" si="6"/>
        <v>39356</v>
      </c>
      <c r="O38" s="275">
        <f t="shared" si="0"/>
        <v>40615.8</v>
      </c>
      <c r="P38" s="275">
        <f t="shared" si="1"/>
        <v>39356</v>
      </c>
      <c r="Q38" s="275">
        <f t="shared" si="2"/>
        <v>39356</v>
      </c>
      <c r="R38" s="275">
        <f t="shared" si="3"/>
        <v>39356</v>
      </c>
      <c r="S38" s="148"/>
      <c r="T38" s="145"/>
      <c r="U38" s="145"/>
      <c r="V38" s="145"/>
      <c r="W38" s="145"/>
      <c r="X38" s="146"/>
      <c r="Y38" s="147"/>
      <c r="Z38" s="147"/>
      <c r="AA38" s="147"/>
      <c r="AB38" s="147"/>
      <c r="AC38" s="147"/>
      <c r="AD38" s="147"/>
      <c r="AE38" s="147"/>
      <c r="AF38" s="147"/>
      <c r="AG38" s="147"/>
      <c r="AH38" s="147">
        <f t="shared" si="7"/>
        <v>16</v>
      </c>
      <c r="AI38" s="147"/>
      <c r="AJ38" s="147"/>
      <c r="AK38" s="147"/>
      <c r="AL38" s="147"/>
      <c r="AM38" s="147"/>
      <c r="AN38" s="147"/>
      <c r="AO38" s="147"/>
      <c r="AP38"/>
      <c r="AQ38" s="147"/>
      <c r="AR38" s="147"/>
      <c r="AS38" s="181"/>
      <c r="AT38" s="182"/>
      <c r="AU38" s="54"/>
      <c r="AV38" s="217" t="s">
        <v>133</v>
      </c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96" s="52" customFormat="1" ht="15">
      <c r="A39" s="108">
        <v>29</v>
      </c>
      <c r="B39" s="115"/>
      <c r="C39" s="109"/>
      <c r="D39" s="109"/>
      <c r="E39" s="109"/>
      <c r="F39" s="111"/>
      <c r="G39" s="112"/>
      <c r="H39" s="112"/>
      <c r="I39" s="112"/>
      <c r="J39" s="112"/>
      <c r="K39" s="113"/>
      <c r="L39" s="64">
        <f t="shared" si="4"/>
      </c>
      <c r="M39" s="273">
        <f t="shared" si="5"/>
      </c>
      <c r="N39" s="274">
        <f t="shared" si="6"/>
        <v>39356</v>
      </c>
      <c r="O39" s="275">
        <f t="shared" si="0"/>
        <v>39356</v>
      </c>
      <c r="P39" s="275">
        <f t="shared" si="1"/>
        <v>39356</v>
      </c>
      <c r="Q39" s="275">
        <f t="shared" si="2"/>
        <v>39356</v>
      </c>
      <c r="R39" s="275">
        <f t="shared" si="3"/>
        <v>39356</v>
      </c>
      <c r="S39" s="148"/>
      <c r="T39" s="145"/>
      <c r="U39" s="145"/>
      <c r="V39" s="145"/>
      <c r="W39" s="145"/>
      <c r="X39" s="146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/>
      <c r="AQ39" s="147"/>
      <c r="AR39" s="147"/>
      <c r="AS39" s="181"/>
      <c r="AT39" s="182"/>
      <c r="AU39" s="54"/>
      <c r="AV39" s="217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</row>
    <row r="40" spans="1:96" s="52" customFormat="1" ht="15">
      <c r="A40" s="108">
        <v>30</v>
      </c>
      <c r="B40" s="109"/>
      <c r="C40" s="115" t="s">
        <v>156</v>
      </c>
      <c r="D40" s="109"/>
      <c r="E40" s="109"/>
      <c r="F40" s="111"/>
      <c r="G40" s="112"/>
      <c r="H40" s="112"/>
      <c r="I40" s="112"/>
      <c r="J40" s="112"/>
      <c r="K40" s="113"/>
      <c r="L40" s="64">
        <f t="shared" si="4"/>
      </c>
      <c r="M40" s="273">
        <f t="shared" si="5"/>
      </c>
      <c r="N40" s="274">
        <f t="shared" si="6"/>
        <v>39356</v>
      </c>
      <c r="O40" s="275">
        <f t="shared" si="0"/>
        <v>39356</v>
      </c>
      <c r="P40" s="275">
        <f t="shared" si="1"/>
        <v>39356</v>
      </c>
      <c r="Q40" s="275">
        <f t="shared" si="2"/>
        <v>39356</v>
      </c>
      <c r="R40" s="275">
        <f t="shared" si="3"/>
        <v>39356</v>
      </c>
      <c r="S40" s="148"/>
      <c r="T40" s="145"/>
      <c r="U40" s="145"/>
      <c r="V40" s="145"/>
      <c r="W40" s="145"/>
      <c r="X40" s="146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/>
      <c r="AQ40" s="147"/>
      <c r="AR40" s="147"/>
      <c r="AS40" s="181"/>
      <c r="AT40" s="182"/>
      <c r="AU40" s="54"/>
      <c r="AV40" s="217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</row>
    <row r="41" spans="1:96" s="52" customFormat="1" ht="15">
      <c r="A41" s="108">
        <v>31</v>
      </c>
      <c r="B41" s="115"/>
      <c r="C41" s="109" t="s">
        <v>224</v>
      </c>
      <c r="D41" s="109"/>
      <c r="E41" s="109"/>
      <c r="F41" s="111"/>
      <c r="G41" s="112"/>
      <c r="H41" s="112"/>
      <c r="I41" s="112"/>
      <c r="J41" s="112"/>
      <c r="K41" s="113"/>
      <c r="L41" s="64">
        <f t="shared" si="4"/>
      </c>
      <c r="M41" s="273">
        <f t="shared" si="5"/>
      </c>
      <c r="N41" s="274">
        <f t="shared" si="6"/>
        <v>39356</v>
      </c>
      <c r="O41" s="275">
        <f t="shared" si="0"/>
        <v>39356</v>
      </c>
      <c r="P41" s="275">
        <f t="shared" si="1"/>
        <v>39356</v>
      </c>
      <c r="Q41" s="275">
        <f t="shared" si="2"/>
        <v>39356</v>
      </c>
      <c r="R41" s="275">
        <f t="shared" si="3"/>
        <v>39356</v>
      </c>
      <c r="S41" s="148"/>
      <c r="T41" s="145"/>
      <c r="U41" s="145"/>
      <c r="V41" s="145"/>
      <c r="W41" s="145"/>
      <c r="X41" s="146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>
        <f>SUM(AP32:AP40)</f>
        <v>0</v>
      </c>
      <c r="AQ41" s="147"/>
      <c r="AR41" s="147"/>
      <c r="AS41" s="181"/>
      <c r="AT41" s="182"/>
      <c r="AU41" s="54"/>
      <c r="AV41" s="217" t="s">
        <v>133</v>
      </c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</row>
    <row r="42" spans="1:96" s="52" customFormat="1" ht="15">
      <c r="A42" s="108">
        <v>32</v>
      </c>
      <c r="B42" s="115"/>
      <c r="C42" s="109"/>
      <c r="D42" s="109" t="s">
        <v>157</v>
      </c>
      <c r="E42" s="109"/>
      <c r="F42" s="111">
        <v>1</v>
      </c>
      <c r="G42" s="112">
        <v>28</v>
      </c>
      <c r="H42" s="112"/>
      <c r="I42" s="112"/>
      <c r="J42" s="112"/>
      <c r="K42" s="113">
        <v>40704</v>
      </c>
      <c r="L42" s="64">
        <f t="shared" si="4"/>
        <v>40704</v>
      </c>
      <c r="M42" s="273">
        <f t="shared" si="5"/>
        <v>40705.4</v>
      </c>
      <c r="N42" s="274">
        <f t="shared" si="6"/>
        <v>40704</v>
      </c>
      <c r="O42" s="275">
        <f t="shared" si="0"/>
        <v>40618.600000000006</v>
      </c>
      <c r="P42" s="275">
        <f t="shared" si="1"/>
        <v>39356</v>
      </c>
      <c r="Q42" s="275">
        <f t="shared" si="2"/>
        <v>39356</v>
      </c>
      <c r="R42" s="275">
        <f t="shared" si="3"/>
        <v>39356</v>
      </c>
      <c r="S42" s="148"/>
      <c r="T42" s="145"/>
      <c r="U42" s="145"/>
      <c r="V42" s="145"/>
      <c r="W42" s="145"/>
      <c r="X42" s="146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81"/>
      <c r="AT42" s="182"/>
      <c r="AU42" s="54"/>
      <c r="AV42" s="217" t="s">
        <v>133</v>
      </c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</row>
    <row r="43" spans="1:96" s="52" customFormat="1" ht="15">
      <c r="A43" s="108">
        <v>33</v>
      </c>
      <c r="B43" s="115"/>
      <c r="C43" s="109"/>
      <c r="D43" s="109" t="s">
        <v>158</v>
      </c>
      <c r="E43" s="109"/>
      <c r="F43" s="111">
        <v>1</v>
      </c>
      <c r="G43" s="112">
        <v>32</v>
      </c>
      <c r="H43" s="112"/>
      <c r="I43" s="112"/>
      <c r="J43" s="112"/>
      <c r="K43" s="113"/>
      <c r="L43" s="64">
        <f t="shared" si="4"/>
        <v>40705.4</v>
      </c>
      <c r="M43" s="273">
        <f t="shared" si="5"/>
        <v>40706.8</v>
      </c>
      <c r="N43" s="274">
        <f t="shared" si="6"/>
        <v>39356</v>
      </c>
      <c r="O43" s="275">
        <f t="shared" si="0"/>
        <v>40705.4</v>
      </c>
      <c r="P43" s="275">
        <f t="shared" si="1"/>
        <v>39356</v>
      </c>
      <c r="Q43" s="275">
        <f t="shared" si="2"/>
        <v>39356</v>
      </c>
      <c r="R43" s="275">
        <f t="shared" si="3"/>
        <v>39356</v>
      </c>
      <c r="S43" s="148"/>
      <c r="T43" s="145"/>
      <c r="U43" s="145"/>
      <c r="V43" s="145"/>
      <c r="W43" s="145"/>
      <c r="X43" s="146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81"/>
      <c r="AT43" s="182"/>
      <c r="AU43" s="54"/>
      <c r="AV43" s="217" t="s">
        <v>133</v>
      </c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96" s="52" customFormat="1" ht="15">
      <c r="A44" s="108">
        <v>34</v>
      </c>
      <c r="B44" s="115"/>
      <c r="C44" s="109"/>
      <c r="D44" s="276" t="s">
        <v>159</v>
      </c>
      <c r="E44" s="276"/>
      <c r="F44" s="111">
        <v>30</v>
      </c>
      <c r="G44" s="112">
        <v>33</v>
      </c>
      <c r="H44" s="112"/>
      <c r="I44" s="112"/>
      <c r="J44" s="112"/>
      <c r="K44" s="113"/>
      <c r="L44" s="64">
        <f t="shared" si="4"/>
        <v>40706.8</v>
      </c>
      <c r="M44" s="273">
        <f t="shared" si="5"/>
        <v>40748.8</v>
      </c>
      <c r="N44" s="274">
        <f t="shared" si="6"/>
        <v>39356</v>
      </c>
      <c r="O44" s="275">
        <f t="shared" si="0"/>
        <v>40706.8</v>
      </c>
      <c r="P44" s="275">
        <f t="shared" si="1"/>
        <v>39356</v>
      </c>
      <c r="Q44" s="275">
        <f t="shared" si="2"/>
        <v>39356</v>
      </c>
      <c r="R44" s="275">
        <f t="shared" si="3"/>
        <v>39356</v>
      </c>
      <c r="S44" s="148"/>
      <c r="T44" s="145"/>
      <c r="U44" s="145"/>
      <c r="V44" s="145"/>
      <c r="W44" s="145"/>
      <c r="X44" s="146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81"/>
      <c r="AT44" s="182"/>
      <c r="AU44" s="54"/>
      <c r="AV44" s="217" t="s">
        <v>133</v>
      </c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</row>
    <row r="45" spans="1:96" s="52" customFormat="1" ht="15">
      <c r="A45" s="108">
        <v>35</v>
      </c>
      <c r="B45" s="115"/>
      <c r="C45" s="109"/>
      <c r="D45" s="109" t="s">
        <v>160</v>
      </c>
      <c r="E45" s="109"/>
      <c r="F45" s="111">
        <v>1</v>
      </c>
      <c r="G45" s="112">
        <v>34</v>
      </c>
      <c r="H45" s="112"/>
      <c r="I45" s="112"/>
      <c r="J45" s="112"/>
      <c r="K45" s="113"/>
      <c r="L45" s="64">
        <f t="shared" si="4"/>
        <v>40748.8</v>
      </c>
      <c r="M45" s="273">
        <f t="shared" si="5"/>
        <v>40750.200000000004</v>
      </c>
      <c r="N45" s="274">
        <f t="shared" si="6"/>
        <v>39356</v>
      </c>
      <c r="O45" s="275">
        <f aca="true" t="shared" si="16" ref="O45:O55">IF(G45="",(DATEVALUE("10/1/2007")),VLOOKUP(G45,$A$10:$M$154,13))</f>
        <v>40748.8</v>
      </c>
      <c r="P45" s="275">
        <f aca="true" t="shared" si="17" ref="P45:P55">IF(H45="",(DATEVALUE("10/1/2007")),VLOOKUP(H45,$A$10:$M$154,13))</f>
        <v>39356</v>
      </c>
      <c r="Q45" s="275">
        <f aca="true" t="shared" si="18" ref="Q45:Q55">IF(I45="",(DATEVALUE("10/1/2007")),VLOOKUP(I45,$A$10:$M$154,13))</f>
        <v>39356</v>
      </c>
      <c r="R45" s="275">
        <f aca="true" t="shared" si="19" ref="R45:R55">IF(J45="",(DATEVALUE("10/1/2007")),VLOOKUP(J45,$A$10:$M$154,13))</f>
        <v>39356</v>
      </c>
      <c r="S45" s="148"/>
      <c r="T45" s="145"/>
      <c r="U45" s="145"/>
      <c r="V45" s="145"/>
      <c r="W45" s="145"/>
      <c r="X45" s="146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81"/>
      <c r="AT45" s="182"/>
      <c r="AU45" s="54"/>
      <c r="AV45" s="217" t="s">
        <v>133</v>
      </c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</row>
    <row r="46" spans="1:96" s="52" customFormat="1" ht="15">
      <c r="A46" s="108">
        <v>36</v>
      </c>
      <c r="B46" s="115"/>
      <c r="C46" s="109"/>
      <c r="D46" s="109" t="s">
        <v>161</v>
      </c>
      <c r="E46" s="109"/>
      <c r="F46" s="111">
        <v>30</v>
      </c>
      <c r="G46" s="112">
        <v>35</v>
      </c>
      <c r="H46" s="112"/>
      <c r="I46" s="112"/>
      <c r="J46" s="112"/>
      <c r="K46" s="113"/>
      <c r="L46" s="64">
        <f t="shared" si="4"/>
        <v>40750.200000000004</v>
      </c>
      <c r="M46" s="273">
        <f t="shared" si="5"/>
        <v>40792.200000000004</v>
      </c>
      <c r="N46" s="274">
        <f t="shared" si="6"/>
        <v>39356</v>
      </c>
      <c r="O46" s="275">
        <f t="shared" si="16"/>
        <v>40750.200000000004</v>
      </c>
      <c r="P46" s="275">
        <f t="shared" si="17"/>
        <v>39356</v>
      </c>
      <c r="Q46" s="275">
        <f t="shared" si="18"/>
        <v>39356</v>
      </c>
      <c r="R46" s="275">
        <f t="shared" si="19"/>
        <v>39356</v>
      </c>
      <c r="S46" s="148"/>
      <c r="T46" s="145"/>
      <c r="U46" s="145"/>
      <c r="V46" s="145"/>
      <c r="W46" s="145"/>
      <c r="X46" s="146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81"/>
      <c r="AT46" s="182"/>
      <c r="AU46" s="54"/>
      <c r="AV46" s="217" t="s">
        <v>133</v>
      </c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</row>
    <row r="47" spans="1:96" s="52" customFormat="1" ht="15">
      <c r="A47" s="108">
        <v>37</v>
      </c>
      <c r="B47" s="115"/>
      <c r="C47" s="109" t="s">
        <v>225</v>
      </c>
      <c r="D47" s="109"/>
      <c r="E47" s="109"/>
      <c r="F47" s="111"/>
      <c r="G47" s="112"/>
      <c r="H47" s="112"/>
      <c r="I47" s="112"/>
      <c r="J47" s="112"/>
      <c r="K47" s="113"/>
      <c r="L47" s="64">
        <f t="shared" si="4"/>
      </c>
      <c r="M47" s="273">
        <f t="shared" si="5"/>
      </c>
      <c r="N47" s="274">
        <f t="shared" si="6"/>
        <v>39356</v>
      </c>
      <c r="O47" s="275">
        <f t="shared" si="16"/>
        <v>39356</v>
      </c>
      <c r="P47" s="275">
        <f t="shared" si="17"/>
        <v>39356</v>
      </c>
      <c r="Q47" s="275">
        <f t="shared" si="18"/>
        <v>39356</v>
      </c>
      <c r="R47" s="275">
        <f t="shared" si="19"/>
        <v>39356</v>
      </c>
      <c r="S47" s="148"/>
      <c r="T47" s="145"/>
      <c r="U47" s="145"/>
      <c r="V47" s="145"/>
      <c r="W47" s="145"/>
      <c r="X47" s="146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81"/>
      <c r="AT47" s="182"/>
      <c r="AU47" s="54"/>
      <c r="AV47" s="217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96" s="52" customFormat="1" ht="15">
      <c r="A48" s="108">
        <v>38</v>
      </c>
      <c r="B48" s="115"/>
      <c r="C48" s="109"/>
      <c r="D48" s="109" t="s">
        <v>157</v>
      </c>
      <c r="E48" s="109"/>
      <c r="F48" s="111">
        <v>2</v>
      </c>
      <c r="G48" s="112">
        <v>28</v>
      </c>
      <c r="H48" s="112"/>
      <c r="I48" s="112"/>
      <c r="J48" s="112"/>
      <c r="K48" s="113">
        <v>40704</v>
      </c>
      <c r="L48" s="64">
        <f t="shared" si="4"/>
        <v>40704</v>
      </c>
      <c r="M48" s="273">
        <f t="shared" si="5"/>
        <v>40706.8</v>
      </c>
      <c r="N48" s="274">
        <f t="shared" si="6"/>
        <v>40704</v>
      </c>
      <c r="O48" s="275">
        <f t="shared" si="16"/>
        <v>40618.600000000006</v>
      </c>
      <c r="P48" s="275">
        <f t="shared" si="17"/>
        <v>39356</v>
      </c>
      <c r="Q48" s="275">
        <f t="shared" si="18"/>
        <v>39356</v>
      </c>
      <c r="R48" s="275">
        <f t="shared" si="19"/>
        <v>39356</v>
      </c>
      <c r="S48" s="148"/>
      <c r="T48" s="145"/>
      <c r="U48" s="145"/>
      <c r="V48" s="145"/>
      <c r="W48" s="145"/>
      <c r="X48" s="146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81"/>
      <c r="AT48" s="182"/>
      <c r="AU48" s="54"/>
      <c r="AV48" s="217" t="s">
        <v>133</v>
      </c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</row>
    <row r="49" spans="1:96" s="52" customFormat="1" ht="15">
      <c r="A49" s="108">
        <v>39</v>
      </c>
      <c r="B49" s="115"/>
      <c r="C49" s="109"/>
      <c r="D49" s="109" t="s">
        <v>158</v>
      </c>
      <c r="E49" s="109"/>
      <c r="F49" s="111">
        <v>1</v>
      </c>
      <c r="G49" s="112">
        <v>38</v>
      </c>
      <c r="H49" s="112"/>
      <c r="I49" s="112"/>
      <c r="J49" s="112"/>
      <c r="K49" s="113"/>
      <c r="L49" s="64">
        <f t="shared" si="4"/>
        <v>40706.8</v>
      </c>
      <c r="M49" s="273">
        <f t="shared" si="5"/>
        <v>40708.200000000004</v>
      </c>
      <c r="N49" s="274">
        <f t="shared" si="6"/>
        <v>39356</v>
      </c>
      <c r="O49" s="275">
        <f t="shared" si="16"/>
        <v>40706.8</v>
      </c>
      <c r="P49" s="275">
        <f t="shared" si="17"/>
        <v>39356</v>
      </c>
      <c r="Q49" s="275">
        <f t="shared" si="18"/>
        <v>39356</v>
      </c>
      <c r="R49" s="275">
        <f t="shared" si="19"/>
        <v>39356</v>
      </c>
      <c r="S49" s="148"/>
      <c r="T49" s="145"/>
      <c r="U49" s="145"/>
      <c r="V49" s="145"/>
      <c r="W49" s="145"/>
      <c r="X49" s="146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81"/>
      <c r="AT49" s="182"/>
      <c r="AU49" s="54"/>
      <c r="AV49" s="217" t="s">
        <v>133</v>
      </c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</row>
    <row r="50" spans="1:96" s="52" customFormat="1" ht="15">
      <c r="A50" s="108">
        <v>40</v>
      </c>
      <c r="B50" s="115"/>
      <c r="C50" s="109"/>
      <c r="D50" s="276" t="s">
        <v>159</v>
      </c>
      <c r="E50" s="276"/>
      <c r="F50" s="111">
        <v>30</v>
      </c>
      <c r="G50" s="112">
        <v>39</v>
      </c>
      <c r="H50" s="112"/>
      <c r="I50" s="112"/>
      <c r="J50" s="112"/>
      <c r="K50" s="113"/>
      <c r="L50" s="64">
        <f t="shared" si="4"/>
        <v>40708.200000000004</v>
      </c>
      <c r="M50" s="273">
        <f t="shared" si="5"/>
        <v>40750.200000000004</v>
      </c>
      <c r="N50" s="274">
        <f t="shared" si="6"/>
        <v>39356</v>
      </c>
      <c r="O50" s="275">
        <f t="shared" si="16"/>
        <v>40708.200000000004</v>
      </c>
      <c r="P50" s="275">
        <f t="shared" si="17"/>
        <v>39356</v>
      </c>
      <c r="Q50" s="275">
        <f t="shared" si="18"/>
        <v>39356</v>
      </c>
      <c r="R50" s="275">
        <f t="shared" si="19"/>
        <v>39356</v>
      </c>
      <c r="S50" s="148"/>
      <c r="T50" s="145"/>
      <c r="U50" s="145"/>
      <c r="V50" s="145"/>
      <c r="W50" s="145"/>
      <c r="X50" s="146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81"/>
      <c r="AT50" s="182"/>
      <c r="AU50" s="54"/>
      <c r="AV50" s="217" t="s">
        <v>133</v>
      </c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</row>
    <row r="51" spans="1:96" s="52" customFormat="1" ht="15">
      <c r="A51" s="108">
        <v>41</v>
      </c>
      <c r="B51" s="115"/>
      <c r="C51" s="109"/>
      <c r="D51" s="109" t="s">
        <v>160</v>
      </c>
      <c r="E51" s="109"/>
      <c r="F51" s="111">
        <v>1</v>
      </c>
      <c r="G51" s="112">
        <v>40</v>
      </c>
      <c r="H51" s="112"/>
      <c r="I51" s="112"/>
      <c r="J51" s="112"/>
      <c r="K51" s="113"/>
      <c r="L51" s="64">
        <f t="shared" si="4"/>
        <v>40750.200000000004</v>
      </c>
      <c r="M51" s="273">
        <f t="shared" si="5"/>
        <v>40751.600000000006</v>
      </c>
      <c r="N51" s="274">
        <f t="shared" si="6"/>
        <v>39356</v>
      </c>
      <c r="O51" s="275">
        <f t="shared" si="16"/>
        <v>40750.200000000004</v>
      </c>
      <c r="P51" s="275">
        <f t="shared" si="17"/>
        <v>39356</v>
      </c>
      <c r="Q51" s="275">
        <f t="shared" si="18"/>
        <v>39356</v>
      </c>
      <c r="R51" s="275">
        <f t="shared" si="19"/>
        <v>39356</v>
      </c>
      <c r="S51" s="148"/>
      <c r="T51" s="145"/>
      <c r="U51" s="145"/>
      <c r="V51" s="145"/>
      <c r="W51" s="145"/>
      <c r="X51" s="146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81"/>
      <c r="AT51" s="182"/>
      <c r="AU51" s="54"/>
      <c r="AV51" s="217" t="s">
        <v>133</v>
      </c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96" s="52" customFormat="1" ht="15">
      <c r="A52" s="108">
        <v>42</v>
      </c>
      <c r="B52" s="115"/>
      <c r="C52" s="109"/>
      <c r="D52" s="109" t="s">
        <v>161</v>
      </c>
      <c r="E52" s="109"/>
      <c r="F52" s="111">
        <v>30</v>
      </c>
      <c r="G52" s="112">
        <v>41</v>
      </c>
      <c r="H52" s="112"/>
      <c r="I52" s="112"/>
      <c r="J52" s="112"/>
      <c r="K52" s="113"/>
      <c r="L52" s="64">
        <f t="shared" si="4"/>
        <v>40751.600000000006</v>
      </c>
      <c r="M52" s="273">
        <f t="shared" si="5"/>
        <v>40793.600000000006</v>
      </c>
      <c r="N52" s="274">
        <f t="shared" si="6"/>
        <v>39356</v>
      </c>
      <c r="O52" s="275">
        <f t="shared" si="16"/>
        <v>40751.600000000006</v>
      </c>
      <c r="P52" s="275">
        <f t="shared" si="17"/>
        <v>39356</v>
      </c>
      <c r="Q52" s="275">
        <f t="shared" si="18"/>
        <v>39356</v>
      </c>
      <c r="R52" s="275">
        <f t="shared" si="19"/>
        <v>39356</v>
      </c>
      <c r="S52" s="148"/>
      <c r="T52" s="145"/>
      <c r="U52" s="145"/>
      <c r="V52" s="145"/>
      <c r="W52" s="145"/>
      <c r="X52" s="146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81"/>
      <c r="AT52" s="182"/>
      <c r="AU52" s="54"/>
      <c r="AV52" s="217" t="s">
        <v>133</v>
      </c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</row>
    <row r="53" spans="1:96" s="52" customFormat="1" ht="15">
      <c r="A53" s="108">
        <v>43</v>
      </c>
      <c r="B53" s="115"/>
      <c r="C53" s="109"/>
      <c r="D53" s="109"/>
      <c r="E53" s="109"/>
      <c r="F53" s="111"/>
      <c r="G53" s="112"/>
      <c r="H53" s="112"/>
      <c r="I53" s="112"/>
      <c r="J53" s="112"/>
      <c r="K53" s="113"/>
      <c r="L53" s="64">
        <f t="shared" si="4"/>
      </c>
      <c r="M53" s="273">
        <f t="shared" si="5"/>
      </c>
      <c r="N53" s="274">
        <f t="shared" si="6"/>
        <v>39356</v>
      </c>
      <c r="O53" s="275">
        <f t="shared" si="16"/>
        <v>39356</v>
      </c>
      <c r="P53" s="275">
        <f t="shared" si="17"/>
        <v>39356</v>
      </c>
      <c r="Q53" s="275">
        <f t="shared" si="18"/>
        <v>39356</v>
      </c>
      <c r="R53" s="275">
        <f t="shared" si="19"/>
        <v>39356</v>
      </c>
      <c r="S53" s="148"/>
      <c r="T53" s="145"/>
      <c r="U53" s="145"/>
      <c r="V53" s="145"/>
      <c r="W53" s="145"/>
      <c r="X53" s="146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81"/>
      <c r="AT53" s="182"/>
      <c r="AU53" s="54"/>
      <c r="AV53" s="217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</row>
    <row r="54" spans="1:96" s="52" customFormat="1" ht="15">
      <c r="A54" s="108">
        <v>44</v>
      </c>
      <c r="B54" s="109"/>
      <c r="C54" s="115" t="s">
        <v>162</v>
      </c>
      <c r="D54" s="109"/>
      <c r="E54" s="109" t="s">
        <v>170</v>
      </c>
      <c r="F54" s="111"/>
      <c r="G54" s="112"/>
      <c r="H54" s="112"/>
      <c r="I54" s="112"/>
      <c r="J54" s="112"/>
      <c r="K54" s="113"/>
      <c r="L54" s="64">
        <f t="shared" si="4"/>
      </c>
      <c r="M54" s="273">
        <f t="shared" si="5"/>
      </c>
      <c r="N54" s="274">
        <f aca="true" t="shared" si="20" ref="N54:N66">IF(K54="",(DATEVALUE("10/1/2007")),K54)</f>
        <v>39356</v>
      </c>
      <c r="O54" s="275">
        <f t="shared" si="16"/>
        <v>39356</v>
      </c>
      <c r="P54" s="275">
        <f t="shared" si="17"/>
        <v>39356</v>
      </c>
      <c r="Q54" s="275">
        <f t="shared" si="18"/>
        <v>39356</v>
      </c>
      <c r="R54" s="275">
        <f t="shared" si="19"/>
        <v>39356</v>
      </c>
      <c r="S54" s="148"/>
      <c r="T54" s="145"/>
      <c r="U54" s="145"/>
      <c r="V54" s="145"/>
      <c r="W54" s="145"/>
      <c r="X54" s="146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81"/>
      <c r="AT54" s="182"/>
      <c r="AU54" s="54"/>
      <c r="AV54" s="217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</row>
    <row r="55" spans="1:96" s="52" customFormat="1" ht="15">
      <c r="A55" s="108">
        <v>45</v>
      </c>
      <c r="B55" s="115"/>
      <c r="C55" s="109" t="s">
        <v>163</v>
      </c>
      <c r="D55" s="109"/>
      <c r="E55" s="109"/>
      <c r="F55" s="111"/>
      <c r="G55" s="112"/>
      <c r="H55" s="112"/>
      <c r="I55" s="112"/>
      <c r="J55" s="112"/>
      <c r="K55" s="113"/>
      <c r="L55" s="64">
        <f t="shared" si="4"/>
      </c>
      <c r="M55" s="273">
        <f t="shared" si="5"/>
      </c>
      <c r="N55" s="274">
        <f t="shared" si="20"/>
        <v>39356</v>
      </c>
      <c r="O55" s="275">
        <f t="shared" si="16"/>
        <v>39356</v>
      </c>
      <c r="P55" s="275">
        <f t="shared" si="17"/>
        <v>39356</v>
      </c>
      <c r="Q55" s="275">
        <f t="shared" si="18"/>
        <v>39356</v>
      </c>
      <c r="R55" s="275">
        <f t="shared" si="19"/>
        <v>39356</v>
      </c>
      <c r="S55" s="148"/>
      <c r="T55" s="145"/>
      <c r="U55" s="145"/>
      <c r="V55" s="145"/>
      <c r="W55" s="145"/>
      <c r="X55" s="146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81"/>
      <c r="AT55" s="182"/>
      <c r="AU55" s="54"/>
      <c r="AV55" s="217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</row>
    <row r="56" spans="1:96" s="52" customFormat="1" ht="15">
      <c r="A56" s="108">
        <v>46</v>
      </c>
      <c r="B56" s="277"/>
      <c r="C56" s="109" t="s">
        <v>164</v>
      </c>
      <c r="D56" s="109"/>
      <c r="E56" s="109"/>
      <c r="F56" s="111"/>
      <c r="G56" s="112"/>
      <c r="H56" s="112"/>
      <c r="I56" s="112"/>
      <c r="J56" s="112"/>
      <c r="K56" s="113"/>
      <c r="L56" s="64">
        <f aca="true" t="shared" si="21" ref="L56:L82">IF(F56="","",MAX(N56:R56))</f>
      </c>
      <c r="M56" s="273">
        <f aca="true" t="shared" si="22" ref="M56:M82">IF(F56="","",+L56+(F56*7/5))</f>
      </c>
      <c r="N56" s="274">
        <f t="shared" si="20"/>
        <v>39356</v>
      </c>
      <c r="O56" s="275">
        <f aca="true" t="shared" si="23" ref="O56:O63">IF(G56="",(DATEVALUE("10/1/2007")),VLOOKUP(G56,$A$10:$M$154,13))</f>
        <v>39356</v>
      </c>
      <c r="P56" s="275">
        <f aca="true" t="shared" si="24" ref="P56:P63">IF(H56="",(DATEVALUE("10/1/2007")),VLOOKUP(H56,$A$10:$M$154,13))</f>
        <v>39356</v>
      </c>
      <c r="Q56" s="275">
        <f aca="true" t="shared" si="25" ref="Q56:Q63">IF(I56="",(DATEVALUE("10/1/2007")),VLOOKUP(I56,$A$10:$M$154,13))</f>
        <v>39356</v>
      </c>
      <c r="R56" s="275">
        <f aca="true" t="shared" si="26" ref="R56:R63">IF(J56="",(DATEVALUE("10/1/2007")),VLOOKUP(J56,$A$10:$M$154,13))</f>
        <v>39356</v>
      </c>
      <c r="S56" s="148"/>
      <c r="T56" s="145"/>
      <c r="U56" s="145"/>
      <c r="V56" s="145"/>
      <c r="W56" s="145"/>
      <c r="X56" s="146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81"/>
      <c r="AT56" s="182"/>
      <c r="AU56" s="278"/>
      <c r="AV56" s="217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</row>
    <row r="57" spans="1:96" s="52" customFormat="1" ht="15">
      <c r="A57" s="108">
        <v>47</v>
      </c>
      <c r="B57" s="277"/>
      <c r="C57" s="116" t="s">
        <v>165</v>
      </c>
      <c r="D57" s="116"/>
      <c r="E57" s="116"/>
      <c r="F57" s="111"/>
      <c r="G57" s="112"/>
      <c r="H57" s="112"/>
      <c r="I57" s="112"/>
      <c r="J57" s="112"/>
      <c r="K57" s="113"/>
      <c r="L57" s="64">
        <f t="shared" si="21"/>
      </c>
      <c r="M57" s="273">
        <f t="shared" si="22"/>
      </c>
      <c r="N57" s="274">
        <f t="shared" si="20"/>
        <v>39356</v>
      </c>
      <c r="O57" s="275">
        <f t="shared" si="23"/>
        <v>39356</v>
      </c>
      <c r="P57" s="275">
        <f t="shared" si="24"/>
        <v>39356</v>
      </c>
      <c r="Q57" s="275">
        <f t="shared" si="25"/>
        <v>39356</v>
      </c>
      <c r="R57" s="275">
        <f t="shared" si="26"/>
        <v>39356</v>
      </c>
      <c r="S57" s="148"/>
      <c r="T57" s="145"/>
      <c r="U57" s="145"/>
      <c r="V57" s="145"/>
      <c r="W57" s="145"/>
      <c r="X57" s="146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81"/>
      <c r="AT57" s="182"/>
      <c r="AU57" s="278"/>
      <c r="AV57" s="217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</row>
    <row r="58" spans="1:96" s="52" customFormat="1" ht="15">
      <c r="A58" s="108">
        <v>48</v>
      </c>
      <c r="B58" s="277"/>
      <c r="C58" s="116"/>
      <c r="D58" s="116"/>
      <c r="E58" s="116"/>
      <c r="F58" s="111"/>
      <c r="G58" s="112"/>
      <c r="H58" s="112"/>
      <c r="I58" s="112"/>
      <c r="J58" s="112"/>
      <c r="K58" s="113"/>
      <c r="L58" s="64">
        <f t="shared" si="21"/>
      </c>
      <c r="M58" s="273">
        <f t="shared" si="22"/>
      </c>
      <c r="N58" s="274">
        <f t="shared" si="20"/>
        <v>39356</v>
      </c>
      <c r="O58" s="275">
        <f t="shared" si="23"/>
        <v>39356</v>
      </c>
      <c r="P58" s="275">
        <f t="shared" si="24"/>
        <v>39356</v>
      </c>
      <c r="Q58" s="275">
        <f t="shared" si="25"/>
        <v>39356</v>
      </c>
      <c r="R58" s="275">
        <f t="shared" si="26"/>
        <v>39356</v>
      </c>
      <c r="S58" s="148"/>
      <c r="T58" s="145"/>
      <c r="U58" s="145"/>
      <c r="V58" s="145"/>
      <c r="W58" s="145"/>
      <c r="X58" s="146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81"/>
      <c r="AT58" s="182"/>
      <c r="AU58" s="278"/>
      <c r="AV58" s="217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</row>
    <row r="59" spans="1:96" s="52" customFormat="1" ht="15">
      <c r="A59" s="108">
        <v>49</v>
      </c>
      <c r="B59" s="109"/>
      <c r="C59" s="115" t="s">
        <v>166</v>
      </c>
      <c r="D59" s="116"/>
      <c r="E59" s="109" t="s">
        <v>170</v>
      </c>
      <c r="F59" s="111"/>
      <c r="G59" s="112"/>
      <c r="H59" s="112"/>
      <c r="I59" s="112"/>
      <c r="J59" s="112"/>
      <c r="K59" s="113"/>
      <c r="L59" s="64">
        <f t="shared" si="21"/>
      </c>
      <c r="M59" s="273">
        <f t="shared" si="22"/>
      </c>
      <c r="N59" s="274">
        <f t="shared" si="20"/>
        <v>39356</v>
      </c>
      <c r="O59" s="275">
        <f t="shared" si="23"/>
        <v>39356</v>
      </c>
      <c r="P59" s="275">
        <f t="shared" si="24"/>
        <v>39356</v>
      </c>
      <c r="Q59" s="275">
        <f t="shared" si="25"/>
        <v>39356</v>
      </c>
      <c r="R59" s="275">
        <f t="shared" si="26"/>
        <v>39356</v>
      </c>
      <c r="S59" s="148"/>
      <c r="T59" s="145"/>
      <c r="U59" s="145"/>
      <c r="V59" s="145"/>
      <c r="W59" s="145"/>
      <c r="X59" s="146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81"/>
      <c r="AT59" s="182"/>
      <c r="AU59" s="278"/>
      <c r="AV59" s="217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</row>
    <row r="60" spans="1:96" s="52" customFormat="1" ht="15">
      <c r="A60" s="108">
        <v>50</v>
      </c>
      <c r="B60" s="115"/>
      <c r="C60" s="116" t="s">
        <v>167</v>
      </c>
      <c r="D60" s="116"/>
      <c r="E60" s="116"/>
      <c r="F60" s="111"/>
      <c r="G60" s="112"/>
      <c r="H60" s="112"/>
      <c r="I60" s="112"/>
      <c r="J60" s="112"/>
      <c r="K60" s="113"/>
      <c r="L60" s="64">
        <f t="shared" si="21"/>
      </c>
      <c r="M60" s="273">
        <f t="shared" si="22"/>
      </c>
      <c r="N60" s="274">
        <f t="shared" si="20"/>
        <v>39356</v>
      </c>
      <c r="O60" s="275">
        <f t="shared" si="23"/>
        <v>39356</v>
      </c>
      <c r="P60" s="275">
        <f t="shared" si="24"/>
        <v>39356</v>
      </c>
      <c r="Q60" s="275">
        <f t="shared" si="25"/>
        <v>39356</v>
      </c>
      <c r="R60" s="275">
        <f t="shared" si="26"/>
        <v>39356</v>
      </c>
      <c r="S60" s="148"/>
      <c r="T60" s="145"/>
      <c r="U60" s="145"/>
      <c r="V60" s="145"/>
      <c r="W60" s="145"/>
      <c r="X60" s="146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81"/>
      <c r="AT60" s="182"/>
      <c r="AU60" s="278"/>
      <c r="AV60" s="217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</row>
    <row r="61" spans="1:96" s="52" customFormat="1" ht="15">
      <c r="A61" s="108">
        <v>51</v>
      </c>
      <c r="B61" s="277"/>
      <c r="C61" s="116" t="s">
        <v>168</v>
      </c>
      <c r="D61" s="116"/>
      <c r="E61" s="116"/>
      <c r="F61" s="111"/>
      <c r="G61" s="112"/>
      <c r="H61" s="112"/>
      <c r="I61" s="112"/>
      <c r="J61" s="112"/>
      <c r="K61" s="113"/>
      <c r="L61" s="64">
        <f t="shared" si="21"/>
      </c>
      <c r="M61" s="273">
        <f t="shared" si="22"/>
      </c>
      <c r="N61" s="274">
        <f t="shared" si="20"/>
        <v>39356</v>
      </c>
      <c r="O61" s="275">
        <f t="shared" si="23"/>
        <v>39356</v>
      </c>
      <c r="P61" s="275">
        <f t="shared" si="24"/>
        <v>39356</v>
      </c>
      <c r="Q61" s="275">
        <f t="shared" si="25"/>
        <v>39356</v>
      </c>
      <c r="R61" s="275">
        <f t="shared" si="26"/>
        <v>39356</v>
      </c>
      <c r="S61" s="148"/>
      <c r="T61" s="145"/>
      <c r="U61" s="145"/>
      <c r="V61" s="145"/>
      <c r="W61" s="145"/>
      <c r="X61" s="146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81"/>
      <c r="AT61" s="182"/>
      <c r="AU61" s="279"/>
      <c r="AV61" s="217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</row>
    <row r="62" spans="1:96" s="52" customFormat="1" ht="15">
      <c r="A62" s="108">
        <v>52</v>
      </c>
      <c r="B62" s="109"/>
      <c r="C62" s="116" t="s">
        <v>169</v>
      </c>
      <c r="D62" s="116"/>
      <c r="E62" s="116"/>
      <c r="F62" s="111"/>
      <c r="G62" s="112"/>
      <c r="H62" s="112"/>
      <c r="I62" s="112"/>
      <c r="J62" s="112"/>
      <c r="K62" s="113"/>
      <c r="L62" s="64">
        <f t="shared" si="21"/>
      </c>
      <c r="M62" s="273">
        <f t="shared" si="22"/>
      </c>
      <c r="N62" s="274">
        <f t="shared" si="20"/>
        <v>39356</v>
      </c>
      <c r="O62" s="275">
        <f t="shared" si="23"/>
        <v>39356</v>
      </c>
      <c r="P62" s="275">
        <f t="shared" si="24"/>
        <v>39356</v>
      </c>
      <c r="Q62" s="275">
        <f t="shared" si="25"/>
        <v>39356</v>
      </c>
      <c r="R62" s="275">
        <f t="shared" si="26"/>
        <v>39356</v>
      </c>
      <c r="S62" s="148"/>
      <c r="T62" s="145"/>
      <c r="U62" s="145"/>
      <c r="V62" s="145"/>
      <c r="W62" s="145"/>
      <c r="X62" s="146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81"/>
      <c r="AT62" s="182"/>
      <c r="AU62" s="54"/>
      <c r="AV62" s="217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</row>
    <row r="63" spans="1:96" s="52" customFormat="1" ht="15">
      <c r="A63" s="108">
        <v>53</v>
      </c>
      <c r="B63" s="109"/>
      <c r="C63" s="116"/>
      <c r="D63" s="116"/>
      <c r="E63" s="116"/>
      <c r="F63" s="111"/>
      <c r="G63" s="112"/>
      <c r="H63" s="112"/>
      <c r="I63" s="112"/>
      <c r="J63" s="112"/>
      <c r="K63" s="113"/>
      <c r="L63" s="64">
        <f t="shared" si="21"/>
      </c>
      <c r="M63" s="273">
        <f t="shared" si="22"/>
      </c>
      <c r="N63" s="274">
        <f t="shared" si="20"/>
        <v>39356</v>
      </c>
      <c r="O63" s="275">
        <f t="shared" si="23"/>
        <v>39356</v>
      </c>
      <c r="P63" s="275">
        <f t="shared" si="24"/>
        <v>39356</v>
      </c>
      <c r="Q63" s="275">
        <f t="shared" si="25"/>
        <v>39356</v>
      </c>
      <c r="R63" s="275">
        <f t="shared" si="26"/>
        <v>39356</v>
      </c>
      <c r="S63" s="148"/>
      <c r="T63" s="145"/>
      <c r="U63" s="145"/>
      <c r="V63" s="145"/>
      <c r="W63" s="145"/>
      <c r="X63" s="146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81"/>
      <c r="AT63" s="182"/>
      <c r="AU63" s="54"/>
      <c r="AV63" s="217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</row>
    <row r="64" spans="1:96" s="52" customFormat="1" ht="14.25" customHeight="1">
      <c r="A64" s="108">
        <v>54</v>
      </c>
      <c r="B64" s="110"/>
      <c r="C64" s="52" t="s">
        <v>235</v>
      </c>
      <c r="D64" s="423"/>
      <c r="E64" s="52">
        <v>1</v>
      </c>
      <c r="F64" s="267">
        <v>280</v>
      </c>
      <c r="G64" s="114"/>
      <c r="H64" s="114"/>
      <c r="I64" s="114"/>
      <c r="J64" s="114"/>
      <c r="K64" s="113">
        <v>40575</v>
      </c>
      <c r="L64" s="64">
        <f t="shared" si="21"/>
        <v>40575</v>
      </c>
      <c r="M64" s="270">
        <f t="shared" si="22"/>
        <v>40967</v>
      </c>
      <c r="N64" s="272">
        <f t="shared" si="20"/>
        <v>40575</v>
      </c>
      <c r="O64" s="271">
        <f aca="true" t="shared" si="27" ref="O64:R66">IF(G64="",(DATEVALUE("10/1/2007")),VLOOKUP(G64,$A$10:$M$158,13))</f>
        <v>39356</v>
      </c>
      <c r="P64" s="271">
        <f t="shared" si="27"/>
        <v>39356</v>
      </c>
      <c r="Q64" s="271">
        <f t="shared" si="27"/>
        <v>39356</v>
      </c>
      <c r="R64" s="271">
        <f t="shared" si="27"/>
        <v>39356</v>
      </c>
      <c r="S64" s="109"/>
      <c r="T64" s="145"/>
      <c r="U64" s="145"/>
      <c r="V64" s="145"/>
      <c r="W64" s="145"/>
      <c r="X64" s="146"/>
      <c r="Y64" s="147"/>
      <c r="Z64" s="268"/>
      <c r="AA64" s="268"/>
      <c r="AB64" s="268"/>
      <c r="AC64" s="268"/>
      <c r="AD64" s="268">
        <v>160</v>
      </c>
      <c r="AE64" s="268"/>
      <c r="AF64" s="268"/>
      <c r="AG64" s="268"/>
      <c r="AH64" s="268">
        <f>(1/5)*F64*8</f>
        <v>448</v>
      </c>
      <c r="AI64" s="147"/>
      <c r="AJ64" s="268"/>
      <c r="AK64" s="147"/>
      <c r="AL64" s="147"/>
      <c r="AM64" s="147"/>
      <c r="AN64" s="147"/>
      <c r="AO64" s="147"/>
      <c r="AP64"/>
      <c r="AQ64" s="147"/>
      <c r="AR64" s="147"/>
      <c r="AS64" s="181"/>
      <c r="AT64" s="182"/>
      <c r="AU64" s="53"/>
      <c r="AV64" s="217" t="s">
        <v>133</v>
      </c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</row>
    <row r="65" spans="1:96" s="52" customFormat="1" ht="14.25" customHeight="1">
      <c r="A65" s="108">
        <v>55</v>
      </c>
      <c r="B65" s="110"/>
      <c r="C65" s="52" t="s">
        <v>236</v>
      </c>
      <c r="D65" s="423"/>
      <c r="E65" s="52">
        <v>0.5</v>
      </c>
      <c r="F65" s="267">
        <v>280</v>
      </c>
      <c r="G65" s="114"/>
      <c r="H65" s="114"/>
      <c r="I65" s="114"/>
      <c r="J65" s="114"/>
      <c r="K65" s="113">
        <v>40576</v>
      </c>
      <c r="L65" s="64">
        <f t="shared" si="21"/>
        <v>40576</v>
      </c>
      <c r="M65" s="270">
        <f t="shared" si="22"/>
        <v>40968</v>
      </c>
      <c r="N65" s="272">
        <f t="shared" si="20"/>
        <v>40576</v>
      </c>
      <c r="O65" s="271">
        <f t="shared" si="27"/>
        <v>39356</v>
      </c>
      <c r="P65" s="271">
        <f t="shared" si="27"/>
        <v>39356</v>
      </c>
      <c r="Q65" s="271">
        <f t="shared" si="27"/>
        <v>39356</v>
      </c>
      <c r="R65" s="271">
        <f t="shared" si="27"/>
        <v>39356</v>
      </c>
      <c r="S65" s="109"/>
      <c r="T65" s="145"/>
      <c r="U65" s="145"/>
      <c r="V65" s="145"/>
      <c r="W65" s="145"/>
      <c r="X65" s="146"/>
      <c r="Y65" s="147"/>
      <c r="Z65" s="268"/>
      <c r="AA65" s="268"/>
      <c r="AB65" s="268"/>
      <c r="AC65" s="268"/>
      <c r="AD65" s="268"/>
      <c r="AE65" s="268"/>
      <c r="AF65" s="268"/>
      <c r="AG65" s="268"/>
      <c r="AH65" s="268">
        <f>(0.5/5)*F65*8</f>
        <v>224</v>
      </c>
      <c r="AI65" s="147"/>
      <c r="AJ65" s="268"/>
      <c r="AK65" s="147"/>
      <c r="AL65" s="147"/>
      <c r="AM65" s="147"/>
      <c r="AN65" s="147"/>
      <c r="AO65" s="147"/>
      <c r="AP65"/>
      <c r="AQ65" s="147"/>
      <c r="AR65" s="147"/>
      <c r="AS65" s="181"/>
      <c r="AT65" s="182"/>
      <c r="AU65" s="53"/>
      <c r="AV65" s="217" t="s">
        <v>133</v>
      </c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</row>
    <row r="66" spans="1:96" s="52" customFormat="1" ht="14.25" customHeight="1">
      <c r="A66" s="108">
        <v>56</v>
      </c>
      <c r="B66" s="110"/>
      <c r="C66" s="52" t="s">
        <v>237</v>
      </c>
      <c r="D66" s="423"/>
      <c r="E66" s="52">
        <v>0.5</v>
      </c>
      <c r="F66" s="267">
        <v>280</v>
      </c>
      <c r="G66" s="114"/>
      <c r="H66" s="114"/>
      <c r="I66" s="114"/>
      <c r="J66" s="114"/>
      <c r="K66" s="113">
        <v>40577</v>
      </c>
      <c r="L66" s="64">
        <f t="shared" si="21"/>
        <v>40577</v>
      </c>
      <c r="M66" s="270">
        <f t="shared" si="22"/>
        <v>40969</v>
      </c>
      <c r="N66" s="272">
        <f t="shared" si="20"/>
        <v>40577</v>
      </c>
      <c r="O66" s="271">
        <f t="shared" si="27"/>
        <v>39356</v>
      </c>
      <c r="P66" s="271">
        <f t="shared" si="27"/>
        <v>39356</v>
      </c>
      <c r="Q66" s="271">
        <f t="shared" si="27"/>
        <v>39356</v>
      </c>
      <c r="R66" s="271">
        <f t="shared" si="27"/>
        <v>39356</v>
      </c>
      <c r="S66" s="109"/>
      <c r="T66" s="145"/>
      <c r="U66" s="145"/>
      <c r="V66" s="145"/>
      <c r="W66" s="145"/>
      <c r="X66" s="146"/>
      <c r="Y66" s="147"/>
      <c r="Z66" s="268"/>
      <c r="AA66" s="268">
        <f>(1/10)*F66*8</f>
        <v>224</v>
      </c>
      <c r="AB66" s="268"/>
      <c r="AC66" s="268"/>
      <c r="AD66" s="268"/>
      <c r="AE66" s="268"/>
      <c r="AF66" s="268"/>
      <c r="AG66" s="268"/>
      <c r="AH66" s="268"/>
      <c r="AI66" s="147"/>
      <c r="AJ66" s="268"/>
      <c r="AK66" s="147"/>
      <c r="AL66" s="147"/>
      <c r="AM66" s="147"/>
      <c r="AN66" s="147"/>
      <c r="AO66" s="147"/>
      <c r="AP66"/>
      <c r="AQ66" s="147"/>
      <c r="AR66" s="147"/>
      <c r="AS66" s="181"/>
      <c r="AT66" s="182"/>
      <c r="AU66" s="53"/>
      <c r="AV66" s="217" t="s">
        <v>133</v>
      </c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</row>
    <row r="67" spans="1:96" s="52" customFormat="1" ht="14.25" customHeight="1">
      <c r="A67" s="108">
        <v>57</v>
      </c>
      <c r="B67" s="110"/>
      <c r="C67" s="266"/>
      <c r="F67" s="267"/>
      <c r="G67" s="114"/>
      <c r="H67" s="114"/>
      <c r="I67" s="114"/>
      <c r="J67" s="114"/>
      <c r="K67" s="113"/>
      <c r="L67" s="64"/>
      <c r="M67" s="270"/>
      <c r="N67" s="272"/>
      <c r="O67" s="271"/>
      <c r="P67" s="271"/>
      <c r="Q67" s="271"/>
      <c r="R67" s="271"/>
      <c r="S67" s="109"/>
      <c r="T67" s="145"/>
      <c r="U67" s="145"/>
      <c r="V67" s="145"/>
      <c r="W67" s="145"/>
      <c r="X67" s="146"/>
      <c r="Y67" s="147"/>
      <c r="Z67" s="268"/>
      <c r="AA67" s="268"/>
      <c r="AB67" s="268"/>
      <c r="AC67" s="268"/>
      <c r="AD67" s="268"/>
      <c r="AE67" s="268"/>
      <c r="AF67" s="268"/>
      <c r="AG67" s="268"/>
      <c r="AH67" s="268"/>
      <c r="AI67" s="147"/>
      <c r="AJ67" s="268"/>
      <c r="AK67" s="147"/>
      <c r="AL67" s="147"/>
      <c r="AM67" s="147"/>
      <c r="AN67" s="147"/>
      <c r="AO67" s="147"/>
      <c r="AP67"/>
      <c r="AQ67" s="147"/>
      <c r="AR67" s="147"/>
      <c r="AS67" s="181"/>
      <c r="AT67" s="182"/>
      <c r="AU67" s="53"/>
      <c r="AV67" s="217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</row>
    <row r="68" spans="1:96" s="52" customFormat="1" ht="15">
      <c r="A68" s="108">
        <v>58</v>
      </c>
      <c r="B68" s="109"/>
      <c r="C68" s="52" t="s">
        <v>173</v>
      </c>
      <c r="F68" s="267"/>
      <c r="G68" s="112"/>
      <c r="H68" s="112"/>
      <c r="I68" s="112"/>
      <c r="J68" s="112"/>
      <c r="K68" s="113"/>
      <c r="L68" s="64">
        <f t="shared" si="21"/>
      </c>
      <c r="M68" s="270">
        <f t="shared" si="22"/>
      </c>
      <c r="N68" s="272">
        <f aca="true" t="shared" si="28" ref="N68:N82">IF(K68="",(DATEVALUE("10/1/2007")),K68)</f>
        <v>39356</v>
      </c>
      <c r="O68" s="271">
        <f aca="true" t="shared" si="29" ref="O68:R83">IF(G68="",(DATEVALUE("10/1/2007")),VLOOKUP(G68,$A$10:$M$158,13))</f>
        <v>39356</v>
      </c>
      <c r="P68" s="271">
        <f t="shared" si="29"/>
        <v>39356</v>
      </c>
      <c r="Q68" s="271">
        <f t="shared" si="29"/>
        <v>39356</v>
      </c>
      <c r="R68" s="271">
        <f t="shared" si="29"/>
        <v>39356</v>
      </c>
      <c r="S68" s="148"/>
      <c r="T68" s="145">
        <v>15</v>
      </c>
      <c r="U68" s="145"/>
      <c r="V68" s="145"/>
      <c r="W68" s="145"/>
      <c r="X68" s="146"/>
      <c r="Y68" s="147"/>
      <c r="Z68" s="268"/>
      <c r="AA68" s="268"/>
      <c r="AB68" s="268"/>
      <c r="AC68" s="268"/>
      <c r="AD68" s="268"/>
      <c r="AE68" s="268"/>
      <c r="AF68" s="268"/>
      <c r="AG68" s="268"/>
      <c r="AH68" s="268"/>
      <c r="AI68" s="147"/>
      <c r="AJ68" s="268"/>
      <c r="AK68" s="147"/>
      <c r="AL68" s="147"/>
      <c r="AM68" s="147"/>
      <c r="AN68" s="147"/>
      <c r="AO68" s="147"/>
      <c r="AP68"/>
      <c r="AQ68" s="147"/>
      <c r="AR68" s="147"/>
      <c r="AS68" s="181"/>
      <c r="AT68" s="182"/>
      <c r="AU68" s="54"/>
      <c r="AV68" s="217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</row>
    <row r="69" spans="1:96" s="52" customFormat="1" ht="15">
      <c r="A69" s="108">
        <v>59</v>
      </c>
      <c r="B69" s="115"/>
      <c r="C69" s="269"/>
      <c r="D69" s="52" t="s">
        <v>174</v>
      </c>
      <c r="F69" s="267">
        <v>5</v>
      </c>
      <c r="G69" s="112"/>
      <c r="H69" s="112"/>
      <c r="I69" s="112"/>
      <c r="J69" s="112"/>
      <c r="K69" s="113">
        <v>40909</v>
      </c>
      <c r="L69" s="64">
        <f t="shared" si="21"/>
        <v>40909</v>
      </c>
      <c r="M69" s="270">
        <f t="shared" si="22"/>
        <v>40916</v>
      </c>
      <c r="N69" s="272">
        <f t="shared" si="28"/>
        <v>40909</v>
      </c>
      <c r="O69" s="271">
        <f t="shared" si="29"/>
        <v>39356</v>
      </c>
      <c r="P69" s="271">
        <f t="shared" si="29"/>
        <v>39356</v>
      </c>
      <c r="Q69" s="271">
        <f t="shared" si="29"/>
        <v>39356</v>
      </c>
      <c r="R69" s="271">
        <f t="shared" si="29"/>
        <v>39356</v>
      </c>
      <c r="S69" s="148"/>
      <c r="T69" s="145"/>
      <c r="U69" s="145"/>
      <c r="V69" s="145"/>
      <c r="W69" s="145"/>
      <c r="X69" s="146"/>
      <c r="Y69" s="147"/>
      <c r="Z69" s="268"/>
      <c r="AA69" s="268"/>
      <c r="AB69" s="268"/>
      <c r="AC69" s="268"/>
      <c r="AD69" s="268"/>
      <c r="AE69" s="268"/>
      <c r="AF69" s="268"/>
      <c r="AG69" s="268"/>
      <c r="AH69" s="268"/>
      <c r="AI69" s="147">
        <f>1*F69*8</f>
        <v>40</v>
      </c>
      <c r="AJ69" s="268">
        <f>4*F69*8</f>
        <v>160</v>
      </c>
      <c r="AK69" s="268"/>
      <c r="AL69" s="147"/>
      <c r="AM69" s="147"/>
      <c r="AN69" s="147"/>
      <c r="AO69" s="147"/>
      <c r="AP69"/>
      <c r="AQ69" s="147"/>
      <c r="AR69" s="147"/>
      <c r="AS69" s="181"/>
      <c r="AT69" s="182"/>
      <c r="AU69" s="54"/>
      <c r="AV69" s="217" t="s">
        <v>133</v>
      </c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</row>
    <row r="70" spans="1:96" s="52" customFormat="1" ht="15">
      <c r="A70" s="108">
        <v>60</v>
      </c>
      <c r="B70" s="115"/>
      <c r="D70" s="52" t="s">
        <v>175</v>
      </c>
      <c r="E70" s="281"/>
      <c r="F70" s="267">
        <v>2</v>
      </c>
      <c r="G70" s="112">
        <v>59</v>
      </c>
      <c r="H70" s="112"/>
      <c r="I70" s="112"/>
      <c r="J70" s="112"/>
      <c r="K70" s="113">
        <v>40909</v>
      </c>
      <c r="L70" s="64">
        <f t="shared" si="21"/>
        <v>40916</v>
      </c>
      <c r="M70" s="270">
        <f t="shared" si="22"/>
        <v>40918.8</v>
      </c>
      <c r="N70" s="272">
        <f t="shared" si="28"/>
        <v>40909</v>
      </c>
      <c r="O70" s="271">
        <f t="shared" si="29"/>
        <v>40916</v>
      </c>
      <c r="P70" s="271">
        <f t="shared" si="29"/>
        <v>39356</v>
      </c>
      <c r="Q70" s="271">
        <f t="shared" si="29"/>
        <v>39356</v>
      </c>
      <c r="R70" s="271">
        <f t="shared" si="29"/>
        <v>39356</v>
      </c>
      <c r="S70" s="148"/>
      <c r="T70" s="145"/>
      <c r="U70" s="145"/>
      <c r="V70" s="145"/>
      <c r="W70" s="145"/>
      <c r="X70" s="146"/>
      <c r="Y70" s="147"/>
      <c r="Z70" s="268"/>
      <c r="AA70" s="268"/>
      <c r="AB70" s="268"/>
      <c r="AC70" s="268"/>
      <c r="AD70" s="268"/>
      <c r="AE70" s="268"/>
      <c r="AF70" s="268"/>
      <c r="AG70" s="268"/>
      <c r="AH70" s="268"/>
      <c r="AI70" s="147">
        <f>1*F70*8</f>
        <v>16</v>
      </c>
      <c r="AJ70" s="268">
        <f>4*F70*8</f>
        <v>64</v>
      </c>
      <c r="AK70" s="147"/>
      <c r="AL70" s="147"/>
      <c r="AM70" s="147"/>
      <c r="AN70" s="147"/>
      <c r="AO70" s="147"/>
      <c r="AP70"/>
      <c r="AQ70" s="147"/>
      <c r="AR70" s="147"/>
      <c r="AS70" s="181"/>
      <c r="AT70" s="182"/>
      <c r="AU70" s="54"/>
      <c r="AV70" s="217" t="s">
        <v>133</v>
      </c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</row>
    <row r="71" spans="1:96" s="52" customFormat="1" ht="15">
      <c r="A71" s="108">
        <v>61</v>
      </c>
      <c r="B71" s="115"/>
      <c r="D71" s="52" t="s">
        <v>176</v>
      </c>
      <c r="F71" s="267">
        <v>3</v>
      </c>
      <c r="G71" s="112">
        <v>60</v>
      </c>
      <c r="H71" s="114"/>
      <c r="I71" s="114"/>
      <c r="J71" s="114"/>
      <c r="K71" s="113"/>
      <c r="L71" s="64">
        <f t="shared" si="21"/>
        <v>40918.8</v>
      </c>
      <c r="M71" s="270">
        <f t="shared" si="22"/>
        <v>40923</v>
      </c>
      <c r="N71" s="272">
        <f t="shared" si="28"/>
        <v>39356</v>
      </c>
      <c r="O71" s="271">
        <f t="shared" si="29"/>
        <v>40918.8</v>
      </c>
      <c r="P71" s="271">
        <f t="shared" si="29"/>
        <v>39356</v>
      </c>
      <c r="Q71" s="271">
        <f t="shared" si="29"/>
        <v>39356</v>
      </c>
      <c r="R71" s="271">
        <f t="shared" si="29"/>
        <v>39356</v>
      </c>
      <c r="S71" s="148"/>
      <c r="T71" s="145"/>
      <c r="U71" s="145"/>
      <c r="V71" s="145"/>
      <c r="W71" s="145"/>
      <c r="X71" s="146"/>
      <c r="Y71" s="147"/>
      <c r="Z71" s="268"/>
      <c r="AA71" s="268"/>
      <c r="AB71" s="268"/>
      <c r="AC71" s="268"/>
      <c r="AD71" s="268"/>
      <c r="AE71" s="268"/>
      <c r="AF71" s="268"/>
      <c r="AG71" s="268">
        <v>16</v>
      </c>
      <c r="AH71" s="268">
        <v>8</v>
      </c>
      <c r="AI71" s="147">
        <f>1*F71*8</f>
        <v>24</v>
      </c>
      <c r="AJ71" s="268">
        <f>4*F71*8</f>
        <v>96</v>
      </c>
      <c r="AK71" s="147"/>
      <c r="AL71" s="147"/>
      <c r="AM71" s="147"/>
      <c r="AN71" s="147"/>
      <c r="AO71" s="147"/>
      <c r="AP71"/>
      <c r="AQ71" s="147"/>
      <c r="AR71" s="147"/>
      <c r="AS71" s="181"/>
      <c r="AT71" s="182"/>
      <c r="AU71" s="54"/>
      <c r="AV71" s="217" t="s">
        <v>133</v>
      </c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</row>
    <row r="72" spans="1:96" s="52" customFormat="1" ht="15">
      <c r="A72" s="108">
        <v>62</v>
      </c>
      <c r="B72" s="115"/>
      <c r="C72" s="269"/>
      <c r="D72" s="52" t="s">
        <v>177</v>
      </c>
      <c r="F72" s="267">
        <v>2</v>
      </c>
      <c r="G72" s="112">
        <v>107</v>
      </c>
      <c r="H72" s="112"/>
      <c r="I72" s="112"/>
      <c r="J72" s="112"/>
      <c r="K72" s="113"/>
      <c r="L72" s="64">
        <f t="shared" si="21"/>
        <v>40208.40000000001</v>
      </c>
      <c r="M72" s="270">
        <f t="shared" si="22"/>
        <v>40211.20000000001</v>
      </c>
      <c r="N72" s="272">
        <f t="shared" si="28"/>
        <v>39356</v>
      </c>
      <c r="O72" s="271">
        <f t="shared" si="29"/>
        <v>40208.40000000001</v>
      </c>
      <c r="P72" s="271">
        <f t="shared" si="29"/>
        <v>39356</v>
      </c>
      <c r="Q72" s="271">
        <f t="shared" si="29"/>
        <v>39356</v>
      </c>
      <c r="R72" s="271">
        <f t="shared" si="29"/>
        <v>39356</v>
      </c>
      <c r="S72" s="148"/>
      <c r="T72" s="145"/>
      <c r="U72" s="145"/>
      <c r="V72" s="145"/>
      <c r="W72" s="145"/>
      <c r="X72" s="146"/>
      <c r="Y72" s="147"/>
      <c r="Z72" s="268"/>
      <c r="AA72" s="268"/>
      <c r="AB72" s="268"/>
      <c r="AC72" s="268"/>
      <c r="AD72" s="268"/>
      <c r="AE72" s="268"/>
      <c r="AF72" s="268"/>
      <c r="AG72" s="268">
        <v>16</v>
      </c>
      <c r="AH72" s="268">
        <v>8</v>
      </c>
      <c r="AI72" s="147">
        <f>1*F72*8</f>
        <v>16</v>
      </c>
      <c r="AJ72" s="268">
        <f>4*F72*8</f>
        <v>64</v>
      </c>
      <c r="AK72" s="147"/>
      <c r="AL72" s="147"/>
      <c r="AM72" s="147"/>
      <c r="AN72" s="147"/>
      <c r="AO72" s="147"/>
      <c r="AP72"/>
      <c r="AQ72" s="147"/>
      <c r="AR72" s="147"/>
      <c r="AS72" s="181"/>
      <c r="AT72" s="182"/>
      <c r="AU72" s="54"/>
      <c r="AV72" s="217" t="s">
        <v>133</v>
      </c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</row>
    <row r="73" spans="1:96" s="52" customFormat="1" ht="15">
      <c r="A73" s="108">
        <v>63</v>
      </c>
      <c r="B73" s="115"/>
      <c r="D73" s="52" t="s">
        <v>178</v>
      </c>
      <c r="F73" s="267">
        <v>2</v>
      </c>
      <c r="G73" s="112">
        <v>62</v>
      </c>
      <c r="H73" s="112"/>
      <c r="I73" s="112"/>
      <c r="J73" s="112"/>
      <c r="K73" s="113"/>
      <c r="L73" s="64">
        <f t="shared" si="21"/>
        <v>40211.20000000001</v>
      </c>
      <c r="M73" s="270">
        <f t="shared" si="22"/>
        <v>40214.000000000015</v>
      </c>
      <c r="N73" s="272">
        <f t="shared" si="28"/>
        <v>39356</v>
      </c>
      <c r="O73" s="271">
        <f t="shared" si="29"/>
        <v>40211.20000000001</v>
      </c>
      <c r="P73" s="271">
        <f t="shared" si="29"/>
        <v>39356</v>
      </c>
      <c r="Q73" s="271">
        <f t="shared" si="29"/>
        <v>39356</v>
      </c>
      <c r="R73" s="271">
        <f t="shared" si="29"/>
        <v>39356</v>
      </c>
      <c r="S73" s="148"/>
      <c r="T73" s="145"/>
      <c r="U73" s="145"/>
      <c r="V73" s="145"/>
      <c r="W73" s="145"/>
      <c r="X73" s="146"/>
      <c r="Y73" s="147"/>
      <c r="Z73" s="268"/>
      <c r="AA73" s="268"/>
      <c r="AB73" s="268"/>
      <c r="AC73" s="268"/>
      <c r="AD73" s="268"/>
      <c r="AE73" s="268"/>
      <c r="AF73" s="268"/>
      <c r="AG73" s="268"/>
      <c r="AH73" s="268"/>
      <c r="AI73" s="147">
        <f>1*F73*8</f>
        <v>16</v>
      </c>
      <c r="AJ73" s="268">
        <f>4*F73*8</f>
        <v>64</v>
      </c>
      <c r="AK73" s="147"/>
      <c r="AL73" s="147"/>
      <c r="AM73" s="147"/>
      <c r="AN73" s="147"/>
      <c r="AO73" s="147"/>
      <c r="AP73"/>
      <c r="AQ73" s="147"/>
      <c r="AR73" s="147"/>
      <c r="AS73" s="181"/>
      <c r="AT73" s="182"/>
      <c r="AU73" s="54"/>
      <c r="AV73" s="217" t="s">
        <v>133</v>
      </c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</row>
    <row r="74" spans="1:96" s="52" customFormat="1" ht="15">
      <c r="A74" s="108">
        <v>64</v>
      </c>
      <c r="B74" s="115"/>
      <c r="F74" s="267"/>
      <c r="G74" s="112"/>
      <c r="H74" s="112"/>
      <c r="I74" s="112"/>
      <c r="J74" s="112"/>
      <c r="K74" s="113"/>
      <c r="L74" s="64">
        <f t="shared" si="21"/>
      </c>
      <c r="M74" s="270">
        <f t="shared" si="22"/>
      </c>
      <c r="N74" s="272">
        <f t="shared" si="28"/>
        <v>39356</v>
      </c>
      <c r="O74" s="271">
        <f t="shared" si="29"/>
        <v>39356</v>
      </c>
      <c r="P74" s="271">
        <f t="shared" si="29"/>
        <v>39356</v>
      </c>
      <c r="Q74" s="271">
        <f t="shared" si="29"/>
        <v>39356</v>
      </c>
      <c r="R74" s="271">
        <f t="shared" si="29"/>
        <v>39356</v>
      </c>
      <c r="S74" s="148"/>
      <c r="T74" s="145"/>
      <c r="U74" s="145"/>
      <c r="V74" s="145"/>
      <c r="W74" s="145"/>
      <c r="X74" s="146"/>
      <c r="Y74" s="147"/>
      <c r="Z74" s="268"/>
      <c r="AA74" s="268"/>
      <c r="AB74" s="268"/>
      <c r="AC74" s="268"/>
      <c r="AD74" s="268"/>
      <c r="AE74" s="268"/>
      <c r="AF74" s="268"/>
      <c r="AG74" s="268"/>
      <c r="AH74" s="268"/>
      <c r="AI74" s="147"/>
      <c r="AJ74" s="268"/>
      <c r="AK74" s="147"/>
      <c r="AL74" s="147"/>
      <c r="AM74" s="147"/>
      <c r="AN74" s="147"/>
      <c r="AO74" s="147"/>
      <c r="AP74"/>
      <c r="AQ74" s="147"/>
      <c r="AR74" s="147"/>
      <c r="AS74" s="181"/>
      <c r="AT74" s="182"/>
      <c r="AU74" s="54"/>
      <c r="AV74" s="217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</row>
    <row r="75" spans="1:96" s="52" customFormat="1" ht="15">
      <c r="A75" s="108">
        <v>65</v>
      </c>
      <c r="B75" s="115"/>
      <c r="F75" s="267"/>
      <c r="G75" s="114"/>
      <c r="H75" s="114"/>
      <c r="I75" s="114"/>
      <c r="J75" s="114"/>
      <c r="K75" s="113"/>
      <c r="L75" s="64">
        <f t="shared" si="21"/>
      </c>
      <c r="M75" s="270">
        <f t="shared" si="22"/>
      </c>
      <c r="N75" s="272">
        <f t="shared" si="28"/>
        <v>39356</v>
      </c>
      <c r="O75" s="271">
        <f t="shared" si="29"/>
        <v>39356</v>
      </c>
      <c r="P75" s="271">
        <f t="shared" si="29"/>
        <v>39356</v>
      </c>
      <c r="Q75" s="271">
        <f t="shared" si="29"/>
        <v>39356</v>
      </c>
      <c r="R75" s="271">
        <f t="shared" si="29"/>
        <v>39356</v>
      </c>
      <c r="S75" s="148"/>
      <c r="T75" s="145"/>
      <c r="U75" s="145"/>
      <c r="V75" s="145"/>
      <c r="W75" s="145"/>
      <c r="X75" s="146"/>
      <c r="Y75" s="147"/>
      <c r="Z75" s="268"/>
      <c r="AA75" s="268"/>
      <c r="AB75" s="268"/>
      <c r="AC75" s="268"/>
      <c r="AD75" s="268"/>
      <c r="AE75" s="268"/>
      <c r="AF75" s="268"/>
      <c r="AG75" s="268"/>
      <c r="AH75" s="268"/>
      <c r="AI75" s="147"/>
      <c r="AJ75" s="268"/>
      <c r="AK75" s="147"/>
      <c r="AL75" s="147"/>
      <c r="AM75" s="147"/>
      <c r="AN75" s="147"/>
      <c r="AO75" s="147"/>
      <c r="AP75"/>
      <c r="AQ75" s="147"/>
      <c r="AR75" s="147"/>
      <c r="AS75" s="181"/>
      <c r="AT75" s="182"/>
      <c r="AU75" s="54"/>
      <c r="AV75" s="217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</row>
    <row r="76" spans="1:96" s="52" customFormat="1" ht="15">
      <c r="A76" s="108">
        <v>66</v>
      </c>
      <c r="B76" s="109"/>
      <c r="C76" s="52" t="s">
        <v>179</v>
      </c>
      <c r="D76" s="269"/>
      <c r="E76" s="269"/>
      <c r="F76" s="267"/>
      <c r="G76" s="112"/>
      <c r="H76" s="112"/>
      <c r="I76" s="112"/>
      <c r="J76" s="112"/>
      <c r="K76" s="113"/>
      <c r="L76" s="64">
        <f t="shared" si="21"/>
      </c>
      <c r="M76" s="270">
        <f t="shared" si="22"/>
      </c>
      <c r="N76" s="272">
        <f t="shared" si="28"/>
        <v>39356</v>
      </c>
      <c r="O76" s="271">
        <f t="shared" si="29"/>
        <v>39356</v>
      </c>
      <c r="P76" s="271">
        <f t="shared" si="29"/>
        <v>39356</v>
      </c>
      <c r="Q76" s="271">
        <f t="shared" si="29"/>
        <v>39356</v>
      </c>
      <c r="R76" s="271">
        <f t="shared" si="29"/>
        <v>39356</v>
      </c>
      <c r="S76" s="148"/>
      <c r="T76" s="145">
        <v>3</v>
      </c>
      <c r="U76" s="145"/>
      <c r="V76" s="145"/>
      <c r="W76" s="145"/>
      <c r="X76" s="146"/>
      <c r="Y76" s="147"/>
      <c r="Z76" s="268"/>
      <c r="AA76" s="268"/>
      <c r="AB76" s="268"/>
      <c r="AC76" s="268"/>
      <c r="AD76" s="268"/>
      <c r="AE76" s="268"/>
      <c r="AF76" s="268"/>
      <c r="AG76" s="268"/>
      <c r="AH76" s="268"/>
      <c r="AI76" s="147"/>
      <c r="AJ76" s="268"/>
      <c r="AK76" s="147"/>
      <c r="AL76" s="147"/>
      <c r="AM76" s="147"/>
      <c r="AN76" s="147"/>
      <c r="AO76" s="147"/>
      <c r="AP76"/>
      <c r="AQ76" s="147"/>
      <c r="AR76" s="147"/>
      <c r="AS76" s="181"/>
      <c r="AT76" s="182"/>
      <c r="AU76" s="54"/>
      <c r="AV76" s="217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</row>
    <row r="77" spans="1:96" s="52" customFormat="1" ht="15">
      <c r="A77" s="108">
        <v>67</v>
      </c>
      <c r="B77" s="115"/>
      <c r="D77" s="269" t="s">
        <v>180</v>
      </c>
      <c r="E77" s="269"/>
      <c r="F77" s="267">
        <v>5</v>
      </c>
      <c r="G77" s="112"/>
      <c r="H77" s="112"/>
      <c r="I77" s="112"/>
      <c r="J77" s="112"/>
      <c r="K77" s="113">
        <v>40087</v>
      </c>
      <c r="L77" s="64">
        <f t="shared" si="21"/>
        <v>40087</v>
      </c>
      <c r="M77" s="270">
        <f t="shared" si="22"/>
        <v>40094</v>
      </c>
      <c r="N77" s="272">
        <f t="shared" si="28"/>
        <v>40087</v>
      </c>
      <c r="O77" s="271">
        <f t="shared" si="29"/>
        <v>39356</v>
      </c>
      <c r="P77" s="271">
        <f t="shared" si="29"/>
        <v>39356</v>
      </c>
      <c r="Q77" s="271">
        <f t="shared" si="29"/>
        <v>39356</v>
      </c>
      <c r="R77" s="271">
        <f t="shared" si="29"/>
        <v>39356</v>
      </c>
      <c r="S77" s="148"/>
      <c r="T77" s="145"/>
      <c r="U77" s="145"/>
      <c r="V77" s="145"/>
      <c r="W77" s="145"/>
      <c r="X77" s="146"/>
      <c r="Y77" s="147"/>
      <c r="Z77" s="268"/>
      <c r="AA77" s="268"/>
      <c r="AB77" s="268"/>
      <c r="AC77" s="268"/>
      <c r="AD77" s="268"/>
      <c r="AE77" s="268"/>
      <c r="AF77" s="268"/>
      <c r="AG77" s="268"/>
      <c r="AH77" s="268">
        <f>2*F77*8</f>
        <v>80</v>
      </c>
      <c r="AI77" s="147"/>
      <c r="AJ77" s="268">
        <f>2*F77*8</f>
        <v>80</v>
      </c>
      <c r="AK77" s="147"/>
      <c r="AL77" s="147"/>
      <c r="AM77" s="147"/>
      <c r="AN77" s="147"/>
      <c r="AO77" s="147"/>
      <c r="AP77"/>
      <c r="AQ77" s="147"/>
      <c r="AR77" s="147"/>
      <c r="AS77" s="181"/>
      <c r="AT77" s="182"/>
      <c r="AU77" s="54"/>
      <c r="AV77" s="217" t="s">
        <v>133</v>
      </c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</row>
    <row r="78" spans="1:96" s="52" customFormat="1" ht="15">
      <c r="A78" s="108">
        <v>68</v>
      </c>
      <c r="B78" s="115"/>
      <c r="C78" s="266"/>
      <c r="D78" s="52" t="s">
        <v>181</v>
      </c>
      <c r="E78" s="269"/>
      <c r="F78" s="267">
        <v>15</v>
      </c>
      <c r="G78" s="112">
        <v>67</v>
      </c>
      <c r="H78" s="112"/>
      <c r="I78" s="112"/>
      <c r="J78" s="112"/>
      <c r="K78" s="113"/>
      <c r="L78" s="64">
        <f t="shared" si="21"/>
        <v>40094</v>
      </c>
      <c r="M78" s="270">
        <f t="shared" si="22"/>
        <v>40115</v>
      </c>
      <c r="N78" s="272">
        <f t="shared" si="28"/>
        <v>39356</v>
      </c>
      <c r="O78" s="271">
        <f t="shared" si="29"/>
        <v>40094</v>
      </c>
      <c r="P78" s="271">
        <f t="shared" si="29"/>
        <v>39356</v>
      </c>
      <c r="Q78" s="271">
        <f t="shared" si="29"/>
        <v>39356</v>
      </c>
      <c r="R78" s="271">
        <f t="shared" si="29"/>
        <v>39356</v>
      </c>
      <c r="S78" s="148"/>
      <c r="T78" s="145"/>
      <c r="U78" s="145"/>
      <c r="V78" s="145"/>
      <c r="W78" s="145"/>
      <c r="X78" s="146"/>
      <c r="Y78" s="147"/>
      <c r="Z78" s="268"/>
      <c r="AA78" s="268"/>
      <c r="AB78" s="268"/>
      <c r="AC78" s="268"/>
      <c r="AD78" s="268"/>
      <c r="AE78" s="268"/>
      <c r="AF78" s="268"/>
      <c r="AG78" s="268"/>
      <c r="AH78" s="268">
        <f>2*F78*8</f>
        <v>240</v>
      </c>
      <c r="AI78" s="147"/>
      <c r="AJ78" s="268">
        <f>2*F78*8</f>
        <v>240</v>
      </c>
      <c r="AK78" s="147"/>
      <c r="AL78" s="147"/>
      <c r="AM78" s="147"/>
      <c r="AN78" s="147"/>
      <c r="AO78" s="147"/>
      <c r="AP78"/>
      <c r="AQ78" s="147"/>
      <c r="AR78" s="147"/>
      <c r="AS78" s="181"/>
      <c r="AT78" s="182"/>
      <c r="AU78" s="54"/>
      <c r="AV78" s="217" t="s">
        <v>133</v>
      </c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</row>
    <row r="79" spans="1:96" s="52" customFormat="1" ht="15">
      <c r="A79" s="108">
        <v>69</v>
      </c>
      <c r="B79" s="115"/>
      <c r="D79" s="269" t="s">
        <v>182</v>
      </c>
      <c r="E79" s="269"/>
      <c r="F79" s="267">
        <v>5</v>
      </c>
      <c r="G79" s="114">
        <v>68</v>
      </c>
      <c r="H79" s="114"/>
      <c r="I79" s="114"/>
      <c r="J79" s="114"/>
      <c r="K79" s="113"/>
      <c r="L79" s="64">
        <f t="shared" si="21"/>
        <v>40115</v>
      </c>
      <c r="M79" s="270">
        <f t="shared" si="22"/>
        <v>40122</v>
      </c>
      <c r="N79" s="272">
        <f t="shared" si="28"/>
        <v>39356</v>
      </c>
      <c r="O79" s="271">
        <f t="shared" si="29"/>
        <v>40115</v>
      </c>
      <c r="P79" s="271">
        <f t="shared" si="29"/>
        <v>39356</v>
      </c>
      <c r="Q79" s="271">
        <f t="shared" si="29"/>
        <v>39356</v>
      </c>
      <c r="R79" s="271">
        <f t="shared" si="29"/>
        <v>39356</v>
      </c>
      <c r="S79" s="148"/>
      <c r="T79" s="145"/>
      <c r="U79" s="145"/>
      <c r="V79" s="145"/>
      <c r="W79" s="145"/>
      <c r="X79" s="146"/>
      <c r="Y79" s="147"/>
      <c r="Z79" s="268">
        <f>2*F79*8</f>
        <v>80</v>
      </c>
      <c r="AA79" s="268"/>
      <c r="AB79" s="268"/>
      <c r="AC79" s="268"/>
      <c r="AD79" s="268"/>
      <c r="AE79" s="268"/>
      <c r="AF79" s="268"/>
      <c r="AG79" s="268"/>
      <c r="AH79" s="268">
        <f>2*F79*8</f>
        <v>80</v>
      </c>
      <c r="AI79" s="147"/>
      <c r="AJ79" s="268"/>
      <c r="AK79" s="147"/>
      <c r="AL79" s="147"/>
      <c r="AM79" s="147"/>
      <c r="AN79" s="147"/>
      <c r="AO79" s="147"/>
      <c r="AP79"/>
      <c r="AQ79" s="147"/>
      <c r="AR79" s="147"/>
      <c r="AS79" s="181"/>
      <c r="AT79" s="182"/>
      <c r="AU79" s="54"/>
      <c r="AV79" s="217" t="s">
        <v>133</v>
      </c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</row>
    <row r="80" spans="1:96" s="52" customFormat="1" ht="15">
      <c r="A80" s="108">
        <v>70</v>
      </c>
      <c r="B80" s="115"/>
      <c r="C80" s="269"/>
      <c r="D80" s="269" t="s">
        <v>183</v>
      </c>
      <c r="E80" s="269"/>
      <c r="F80" s="267">
        <v>5</v>
      </c>
      <c r="G80" s="112">
        <v>69</v>
      </c>
      <c r="H80" s="112"/>
      <c r="I80" s="112"/>
      <c r="J80" s="112"/>
      <c r="K80" s="113"/>
      <c r="L80" s="64">
        <f t="shared" si="21"/>
        <v>40122</v>
      </c>
      <c r="M80" s="270">
        <f t="shared" si="22"/>
        <v>40129</v>
      </c>
      <c r="N80" s="272">
        <f t="shared" si="28"/>
        <v>39356</v>
      </c>
      <c r="O80" s="271">
        <f t="shared" si="29"/>
        <v>40122</v>
      </c>
      <c r="P80" s="271">
        <f t="shared" si="29"/>
        <v>39356</v>
      </c>
      <c r="Q80" s="271">
        <f t="shared" si="29"/>
        <v>39356</v>
      </c>
      <c r="R80" s="271">
        <f t="shared" si="29"/>
        <v>39356</v>
      </c>
      <c r="S80" s="148"/>
      <c r="T80" s="145"/>
      <c r="U80" s="145"/>
      <c r="V80" s="145"/>
      <c r="W80" s="145"/>
      <c r="X80" s="146"/>
      <c r="Y80" s="147"/>
      <c r="Z80" s="268"/>
      <c r="AA80" s="268"/>
      <c r="AB80" s="268"/>
      <c r="AC80" s="268"/>
      <c r="AD80" s="268"/>
      <c r="AE80" s="268"/>
      <c r="AF80" s="268"/>
      <c r="AG80" s="268"/>
      <c r="AH80" s="268">
        <f>2*F80*8</f>
        <v>80</v>
      </c>
      <c r="AI80" s="147"/>
      <c r="AJ80" s="268">
        <f>2*F80*8</f>
        <v>80</v>
      </c>
      <c r="AK80" s="147"/>
      <c r="AL80" s="147"/>
      <c r="AM80" s="147"/>
      <c r="AN80" s="147"/>
      <c r="AO80" s="147"/>
      <c r="AP80"/>
      <c r="AQ80" s="147"/>
      <c r="AR80" s="147"/>
      <c r="AS80" s="181"/>
      <c r="AT80" s="182"/>
      <c r="AU80" s="54"/>
      <c r="AV80" s="217" t="s">
        <v>133</v>
      </c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</row>
    <row r="81" spans="1:96" s="52" customFormat="1" ht="15">
      <c r="A81" s="108">
        <v>71</v>
      </c>
      <c r="B81" s="115"/>
      <c r="D81" s="269"/>
      <c r="E81" s="269"/>
      <c r="F81" s="267"/>
      <c r="G81" s="112"/>
      <c r="H81" s="112"/>
      <c r="I81" s="112"/>
      <c r="J81" s="112"/>
      <c r="K81" s="113"/>
      <c r="L81" s="64">
        <f t="shared" si="21"/>
      </c>
      <c r="M81" s="270">
        <f t="shared" si="22"/>
      </c>
      <c r="N81" s="272">
        <f t="shared" si="28"/>
        <v>39356</v>
      </c>
      <c r="O81" s="271">
        <f t="shared" si="29"/>
        <v>39356</v>
      </c>
      <c r="P81" s="271">
        <f t="shared" si="29"/>
        <v>39356</v>
      </c>
      <c r="Q81" s="271">
        <f t="shared" si="29"/>
        <v>39356</v>
      </c>
      <c r="R81" s="271">
        <f t="shared" si="29"/>
        <v>39356</v>
      </c>
      <c r="S81" s="148"/>
      <c r="T81" s="145"/>
      <c r="U81" s="145"/>
      <c r="V81" s="145"/>
      <c r="W81" s="145"/>
      <c r="X81" s="146"/>
      <c r="Y81" s="147"/>
      <c r="Z81" s="268"/>
      <c r="AA81" s="268"/>
      <c r="AB81" s="268"/>
      <c r="AC81" s="268"/>
      <c r="AD81" s="268"/>
      <c r="AE81" s="268"/>
      <c r="AF81" s="268"/>
      <c r="AG81" s="268"/>
      <c r="AH81" s="268"/>
      <c r="AI81" s="147"/>
      <c r="AJ81" s="268"/>
      <c r="AK81" s="147"/>
      <c r="AL81" s="147"/>
      <c r="AM81" s="147"/>
      <c r="AN81" s="147"/>
      <c r="AO81" s="147"/>
      <c r="AP81"/>
      <c r="AQ81" s="147"/>
      <c r="AR81" s="147"/>
      <c r="AS81" s="181"/>
      <c r="AT81" s="182"/>
      <c r="AU81" s="54"/>
      <c r="AV81" s="217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</row>
    <row r="82" spans="1:96" s="52" customFormat="1" ht="15">
      <c r="A82" s="108">
        <v>72</v>
      </c>
      <c r="B82" s="115"/>
      <c r="C82" s="52" t="s">
        <v>184</v>
      </c>
      <c r="D82" s="269"/>
      <c r="E82" s="269"/>
      <c r="F82" s="267">
        <v>10</v>
      </c>
      <c r="G82" s="112"/>
      <c r="H82" s="112"/>
      <c r="I82" s="112"/>
      <c r="J82" s="112"/>
      <c r="K82" s="113">
        <v>40330</v>
      </c>
      <c r="L82" s="64">
        <f t="shared" si="21"/>
        <v>40330</v>
      </c>
      <c r="M82" s="270">
        <f t="shared" si="22"/>
        <v>40344</v>
      </c>
      <c r="N82" s="272">
        <f t="shared" si="28"/>
        <v>40330</v>
      </c>
      <c r="O82" s="271">
        <f t="shared" si="29"/>
        <v>39356</v>
      </c>
      <c r="P82" s="271">
        <f t="shared" si="29"/>
        <v>39356</v>
      </c>
      <c r="Q82" s="271">
        <f t="shared" si="29"/>
        <v>39356</v>
      </c>
      <c r="R82" s="271">
        <f t="shared" si="29"/>
        <v>39356</v>
      </c>
      <c r="S82" s="148"/>
      <c r="T82" s="145">
        <v>10</v>
      </c>
      <c r="U82" s="145"/>
      <c r="V82" s="145"/>
      <c r="W82" s="145"/>
      <c r="X82" s="146"/>
      <c r="Y82" s="147"/>
      <c r="Z82" s="268"/>
      <c r="AA82" s="268"/>
      <c r="AB82" s="268"/>
      <c r="AC82" s="268"/>
      <c r="AD82" s="268"/>
      <c r="AE82" s="268"/>
      <c r="AF82" s="268"/>
      <c r="AG82" s="268">
        <v>32</v>
      </c>
      <c r="AH82" s="268"/>
      <c r="AI82" s="147">
        <f>1*F82*8</f>
        <v>80</v>
      </c>
      <c r="AJ82" s="268">
        <f>2*F82*8</f>
        <v>160</v>
      </c>
      <c r="AK82" s="147"/>
      <c r="AL82" s="147"/>
      <c r="AM82" s="147"/>
      <c r="AN82" s="147"/>
      <c r="AO82" s="147"/>
      <c r="AP82"/>
      <c r="AQ82" s="147"/>
      <c r="AR82" s="147"/>
      <c r="AS82" s="181"/>
      <c r="AT82" s="182"/>
      <c r="AU82" s="54"/>
      <c r="AV82" s="217" t="s">
        <v>133</v>
      </c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</row>
    <row r="83" spans="1:96" s="52" customFormat="1" ht="15">
      <c r="A83" s="108">
        <v>73</v>
      </c>
      <c r="B83" s="115"/>
      <c r="C83" s="266"/>
      <c r="F83" s="267"/>
      <c r="G83" s="112"/>
      <c r="H83" s="112"/>
      <c r="I83" s="112"/>
      <c r="J83" s="112"/>
      <c r="K83" s="113"/>
      <c r="L83" s="64"/>
      <c r="M83" s="270"/>
      <c r="N83" s="272"/>
      <c r="O83" s="271">
        <f t="shared" si="29"/>
        <v>39356</v>
      </c>
      <c r="P83" s="271">
        <f t="shared" si="29"/>
        <v>39356</v>
      </c>
      <c r="Q83" s="271">
        <f t="shared" si="29"/>
        <v>39356</v>
      </c>
      <c r="R83" s="271">
        <f t="shared" si="29"/>
        <v>39356</v>
      </c>
      <c r="S83" s="148"/>
      <c r="T83" s="145"/>
      <c r="U83" s="145"/>
      <c r="V83" s="145"/>
      <c r="W83" s="145"/>
      <c r="X83" s="146"/>
      <c r="Y83" s="147"/>
      <c r="Z83" s="268"/>
      <c r="AA83" s="268"/>
      <c r="AB83" s="268"/>
      <c r="AC83" s="268"/>
      <c r="AD83" s="268"/>
      <c r="AE83" s="268"/>
      <c r="AF83" s="268"/>
      <c r="AG83" s="268"/>
      <c r="AH83" s="268"/>
      <c r="AI83" s="147"/>
      <c r="AJ83" s="268"/>
      <c r="AK83" s="147"/>
      <c r="AL83" s="147"/>
      <c r="AM83" s="147"/>
      <c r="AN83" s="147"/>
      <c r="AO83" s="147"/>
      <c r="AP83"/>
      <c r="AQ83" s="147"/>
      <c r="AR83" s="147"/>
      <c r="AS83" s="181"/>
      <c r="AT83" s="182"/>
      <c r="AU83" s="54"/>
      <c r="AV83" s="217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</row>
    <row r="84" spans="1:96" s="52" customFormat="1" ht="15">
      <c r="A84" s="108">
        <v>74</v>
      </c>
      <c r="B84" s="115"/>
      <c r="C84" s="52" t="s">
        <v>185</v>
      </c>
      <c r="D84" s="269"/>
      <c r="E84" s="269"/>
      <c r="F84" s="267"/>
      <c r="G84" s="112"/>
      <c r="H84" s="112"/>
      <c r="I84" s="112"/>
      <c r="J84" s="112"/>
      <c r="K84" s="113"/>
      <c r="L84" s="64"/>
      <c r="M84" s="270"/>
      <c r="N84" s="272"/>
      <c r="O84" s="271"/>
      <c r="P84" s="271"/>
      <c r="Q84" s="271"/>
      <c r="R84" s="271"/>
      <c r="S84" s="148"/>
      <c r="T84" s="145">
        <v>15</v>
      </c>
      <c r="U84" s="145"/>
      <c r="V84" s="145"/>
      <c r="W84" s="145"/>
      <c r="X84" s="146"/>
      <c r="Y84" s="147"/>
      <c r="Z84" s="268"/>
      <c r="AA84" s="268"/>
      <c r="AB84" s="268"/>
      <c r="AC84" s="268"/>
      <c r="AD84" s="268"/>
      <c r="AE84" s="268"/>
      <c r="AF84" s="268"/>
      <c r="AG84" s="268"/>
      <c r="AH84" s="268"/>
      <c r="AI84" s="147"/>
      <c r="AJ84" s="268"/>
      <c r="AK84" s="147"/>
      <c r="AL84" s="147"/>
      <c r="AM84" s="147"/>
      <c r="AN84" s="147"/>
      <c r="AO84" s="147"/>
      <c r="AP84"/>
      <c r="AQ84" s="147"/>
      <c r="AR84" s="147"/>
      <c r="AS84" s="181"/>
      <c r="AT84" s="182"/>
      <c r="AU84" s="54"/>
      <c r="AV84" s="217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</row>
    <row r="85" spans="1:96" s="52" customFormat="1" ht="15">
      <c r="A85" s="108">
        <v>75</v>
      </c>
      <c r="B85" s="115"/>
      <c r="C85" s="269"/>
      <c r="D85" s="269" t="s">
        <v>186</v>
      </c>
      <c r="E85" s="269"/>
      <c r="F85" s="267">
        <v>20</v>
      </c>
      <c r="G85" s="112"/>
      <c r="H85" s="112"/>
      <c r="I85" s="112"/>
      <c r="J85" s="112"/>
      <c r="K85" s="113">
        <v>40188</v>
      </c>
      <c r="L85" s="64">
        <f aca="true" t="shared" si="30" ref="L85:L90">IF(F85="","",MAX(N85:R85))</f>
        <v>40188</v>
      </c>
      <c r="M85" s="270">
        <f aca="true" t="shared" si="31" ref="M85:M90">IF(F85="","",+L85+(F85*7/5))</f>
        <v>40216</v>
      </c>
      <c r="N85" s="272">
        <f aca="true" t="shared" si="32" ref="N85:N90">IF(K85="",(DATEVALUE("10/1/2007")),K85)</f>
        <v>40188</v>
      </c>
      <c r="O85" s="271">
        <f aca="true" t="shared" si="33" ref="O85:R90">IF(G85="",(DATEVALUE("10/1/2007")),VLOOKUP(G85,$A$10:$M$158,13))</f>
        <v>39356</v>
      </c>
      <c r="P85" s="271">
        <f t="shared" si="33"/>
        <v>39356</v>
      </c>
      <c r="Q85" s="271">
        <f t="shared" si="33"/>
        <v>39356</v>
      </c>
      <c r="R85" s="271">
        <f t="shared" si="33"/>
        <v>39356</v>
      </c>
      <c r="S85" s="148"/>
      <c r="T85" s="145"/>
      <c r="U85" s="145"/>
      <c r="V85" s="145"/>
      <c r="W85" s="145"/>
      <c r="X85" s="146"/>
      <c r="Y85" s="147"/>
      <c r="Z85" s="268"/>
      <c r="AA85" s="268"/>
      <c r="AB85" s="268"/>
      <c r="AC85" s="268"/>
      <c r="AD85" s="268"/>
      <c r="AE85" s="268"/>
      <c r="AF85" s="268"/>
      <c r="AG85" s="268"/>
      <c r="AH85" s="268"/>
      <c r="AI85" s="147"/>
      <c r="AJ85" s="268">
        <f>3*F85*8</f>
        <v>480</v>
      </c>
      <c r="AK85" s="147"/>
      <c r="AL85" s="147"/>
      <c r="AM85" s="147"/>
      <c r="AN85" s="147"/>
      <c r="AO85" s="147"/>
      <c r="AP85"/>
      <c r="AQ85" s="147"/>
      <c r="AR85" s="147"/>
      <c r="AS85" s="181"/>
      <c r="AT85" s="182"/>
      <c r="AU85" s="54"/>
      <c r="AV85" s="217" t="s">
        <v>133</v>
      </c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</row>
    <row r="86" spans="1:96" s="52" customFormat="1" ht="15">
      <c r="A86" s="108">
        <v>76</v>
      </c>
      <c r="B86" s="115"/>
      <c r="D86" s="269" t="s">
        <v>187</v>
      </c>
      <c r="E86" s="269"/>
      <c r="F86" s="267">
        <v>5</v>
      </c>
      <c r="G86" s="112">
        <v>75</v>
      </c>
      <c r="H86" s="112"/>
      <c r="I86" s="112"/>
      <c r="J86" s="112"/>
      <c r="K86" s="113"/>
      <c r="L86" s="64">
        <f t="shared" si="30"/>
        <v>40216</v>
      </c>
      <c r="M86" s="270">
        <f t="shared" si="31"/>
        <v>40223</v>
      </c>
      <c r="N86" s="272">
        <f t="shared" si="32"/>
        <v>39356</v>
      </c>
      <c r="O86" s="271">
        <f t="shared" si="33"/>
        <v>40216</v>
      </c>
      <c r="P86" s="271">
        <f t="shared" si="33"/>
        <v>39356</v>
      </c>
      <c r="Q86" s="271">
        <f t="shared" si="33"/>
        <v>39356</v>
      </c>
      <c r="R86" s="271">
        <f t="shared" si="33"/>
        <v>39356</v>
      </c>
      <c r="S86" s="148"/>
      <c r="T86" s="145"/>
      <c r="U86" s="145"/>
      <c r="V86" s="145"/>
      <c r="W86" s="145"/>
      <c r="X86" s="146"/>
      <c r="Y86" s="147"/>
      <c r="Z86" s="268"/>
      <c r="AA86" s="268"/>
      <c r="AB86" s="268"/>
      <c r="AC86" s="268"/>
      <c r="AD86" s="268"/>
      <c r="AE86" s="268"/>
      <c r="AF86" s="268"/>
      <c r="AG86" s="268"/>
      <c r="AH86" s="268">
        <f>1*F86*8</f>
        <v>40</v>
      </c>
      <c r="AI86" s="147">
        <f>1*F86*8</f>
        <v>40</v>
      </c>
      <c r="AJ86" s="268">
        <f>3*F86*8</f>
        <v>120</v>
      </c>
      <c r="AK86" s="147"/>
      <c r="AL86" s="147"/>
      <c r="AM86" s="147"/>
      <c r="AN86" s="147"/>
      <c r="AO86" s="147"/>
      <c r="AP86"/>
      <c r="AQ86" s="147"/>
      <c r="AR86" s="147"/>
      <c r="AS86" s="181"/>
      <c r="AT86" s="182"/>
      <c r="AU86" s="54"/>
      <c r="AV86" s="217" t="s">
        <v>133</v>
      </c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</row>
    <row r="87" spans="1:96" s="52" customFormat="1" ht="15">
      <c r="A87" s="108">
        <v>77</v>
      </c>
      <c r="B87" s="115"/>
      <c r="D87" s="269" t="s">
        <v>188</v>
      </c>
      <c r="E87" s="269"/>
      <c r="F87" s="267">
        <v>1</v>
      </c>
      <c r="G87" s="112">
        <v>76</v>
      </c>
      <c r="H87" s="112"/>
      <c r="I87" s="112"/>
      <c r="J87" s="112"/>
      <c r="K87" s="113"/>
      <c r="L87" s="64">
        <f t="shared" si="30"/>
        <v>40223</v>
      </c>
      <c r="M87" s="270">
        <f t="shared" si="31"/>
        <v>40224.4</v>
      </c>
      <c r="N87" s="272">
        <f t="shared" si="32"/>
        <v>39356</v>
      </c>
      <c r="O87" s="271">
        <f t="shared" si="33"/>
        <v>40223</v>
      </c>
      <c r="P87" s="271">
        <f t="shared" si="33"/>
        <v>39356</v>
      </c>
      <c r="Q87" s="271">
        <f t="shared" si="33"/>
        <v>39356</v>
      </c>
      <c r="R87" s="271">
        <f t="shared" si="33"/>
        <v>39356</v>
      </c>
      <c r="S87" s="148"/>
      <c r="T87" s="145"/>
      <c r="U87" s="145"/>
      <c r="V87" s="145"/>
      <c r="W87" s="145"/>
      <c r="X87" s="146"/>
      <c r="Y87" s="147"/>
      <c r="Z87" s="268"/>
      <c r="AA87" s="268"/>
      <c r="AB87" s="268"/>
      <c r="AC87" s="268"/>
      <c r="AD87" s="268"/>
      <c r="AE87" s="268"/>
      <c r="AF87" s="268"/>
      <c r="AG87" s="268"/>
      <c r="AH87" s="268"/>
      <c r="AI87" s="147"/>
      <c r="AJ87" s="268">
        <f>3*F87*8</f>
        <v>24</v>
      </c>
      <c r="AK87" s="147"/>
      <c r="AL87" s="147"/>
      <c r="AM87" s="147"/>
      <c r="AN87" s="147"/>
      <c r="AO87" s="147"/>
      <c r="AP87"/>
      <c r="AQ87" s="147"/>
      <c r="AR87" s="147"/>
      <c r="AS87" s="181"/>
      <c r="AT87" s="182"/>
      <c r="AU87" s="54"/>
      <c r="AV87" s="217" t="s">
        <v>133</v>
      </c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</row>
    <row r="88" spans="1:96" s="52" customFormat="1" ht="15">
      <c r="A88" s="108">
        <v>78</v>
      </c>
      <c r="B88" s="109"/>
      <c r="D88" s="269" t="s">
        <v>189</v>
      </c>
      <c r="E88" s="269"/>
      <c r="F88" s="267">
        <v>5</v>
      </c>
      <c r="G88" s="112">
        <v>77</v>
      </c>
      <c r="H88" s="112"/>
      <c r="I88" s="112"/>
      <c r="J88" s="112"/>
      <c r="K88" s="113"/>
      <c r="L88" s="64">
        <f t="shared" si="30"/>
        <v>40224.4</v>
      </c>
      <c r="M88" s="270">
        <f t="shared" si="31"/>
        <v>40231.4</v>
      </c>
      <c r="N88" s="272">
        <f t="shared" si="32"/>
        <v>39356</v>
      </c>
      <c r="O88" s="271">
        <f t="shared" si="33"/>
        <v>40224.4</v>
      </c>
      <c r="P88" s="271">
        <f t="shared" si="33"/>
        <v>39356</v>
      </c>
      <c r="Q88" s="271">
        <f t="shared" si="33"/>
        <v>39356</v>
      </c>
      <c r="R88" s="271">
        <f t="shared" si="33"/>
        <v>39356</v>
      </c>
      <c r="S88" s="148"/>
      <c r="T88" s="145"/>
      <c r="U88" s="145"/>
      <c r="V88" s="145"/>
      <c r="W88" s="145"/>
      <c r="X88" s="146"/>
      <c r="Y88" s="147"/>
      <c r="Z88" s="268"/>
      <c r="AA88" s="268"/>
      <c r="AB88" s="268"/>
      <c r="AC88" s="268"/>
      <c r="AD88" s="268"/>
      <c r="AE88" s="268"/>
      <c r="AF88" s="268"/>
      <c r="AG88" s="268"/>
      <c r="AH88" s="268">
        <f>1*F88*8</f>
        <v>40</v>
      </c>
      <c r="AI88" s="147">
        <f>1*F88*8</f>
        <v>40</v>
      </c>
      <c r="AJ88" s="268">
        <f>3*F88*8</f>
        <v>120</v>
      </c>
      <c r="AK88" s="147"/>
      <c r="AL88" s="147"/>
      <c r="AM88" s="147"/>
      <c r="AN88" s="147"/>
      <c r="AO88" s="147"/>
      <c r="AP88"/>
      <c r="AQ88" s="147"/>
      <c r="AR88" s="147"/>
      <c r="AS88" s="181"/>
      <c r="AT88" s="182"/>
      <c r="AU88" s="54"/>
      <c r="AV88" s="217" t="s">
        <v>133</v>
      </c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</row>
    <row r="89" spans="1:96" s="52" customFormat="1" ht="15">
      <c r="A89" s="108">
        <v>79</v>
      </c>
      <c r="B89" s="115"/>
      <c r="C89" s="269"/>
      <c r="D89" s="269"/>
      <c r="E89" s="269"/>
      <c r="F89" s="267"/>
      <c r="G89" s="112"/>
      <c r="H89" s="112"/>
      <c r="I89" s="112"/>
      <c r="J89" s="112"/>
      <c r="K89" s="113"/>
      <c r="L89" s="64">
        <f t="shared" si="30"/>
      </c>
      <c r="M89" s="270">
        <f t="shared" si="31"/>
      </c>
      <c r="N89" s="272">
        <f t="shared" si="32"/>
        <v>39356</v>
      </c>
      <c r="O89" s="271">
        <f t="shared" si="33"/>
        <v>39356</v>
      </c>
      <c r="P89" s="271">
        <f t="shared" si="33"/>
        <v>39356</v>
      </c>
      <c r="Q89" s="271">
        <f t="shared" si="33"/>
        <v>39356</v>
      </c>
      <c r="R89" s="271">
        <f t="shared" si="33"/>
        <v>39356</v>
      </c>
      <c r="S89" s="148"/>
      <c r="T89" s="145"/>
      <c r="U89" s="145"/>
      <c r="V89" s="145"/>
      <c r="W89" s="145"/>
      <c r="X89" s="146"/>
      <c r="Y89" s="147"/>
      <c r="Z89" s="268"/>
      <c r="AA89" s="268"/>
      <c r="AB89" s="268"/>
      <c r="AC89" s="268"/>
      <c r="AD89" s="268"/>
      <c r="AE89" s="268"/>
      <c r="AF89" s="268"/>
      <c r="AG89" s="268"/>
      <c r="AH89" s="268"/>
      <c r="AI89" s="147"/>
      <c r="AJ89" s="268"/>
      <c r="AK89" s="147"/>
      <c r="AL89" s="147"/>
      <c r="AM89" s="147"/>
      <c r="AN89" s="147"/>
      <c r="AO89" s="147"/>
      <c r="AP89"/>
      <c r="AQ89" s="147"/>
      <c r="AR89" s="147"/>
      <c r="AS89" s="181"/>
      <c r="AT89" s="182"/>
      <c r="AU89" s="54"/>
      <c r="AV89" s="217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</row>
    <row r="90" spans="1:96" s="52" customFormat="1" ht="15">
      <c r="A90" s="108">
        <v>80</v>
      </c>
      <c r="B90" s="115"/>
      <c r="D90" s="269"/>
      <c r="E90" s="269"/>
      <c r="F90" s="267"/>
      <c r="G90" s="112"/>
      <c r="H90" s="112"/>
      <c r="I90" s="112"/>
      <c r="J90" s="112"/>
      <c r="K90" s="113"/>
      <c r="L90" s="64">
        <f t="shared" si="30"/>
      </c>
      <c r="M90" s="270">
        <f t="shared" si="31"/>
      </c>
      <c r="N90" s="272">
        <f t="shared" si="32"/>
        <v>39356</v>
      </c>
      <c r="O90" s="271">
        <f t="shared" si="33"/>
        <v>39356</v>
      </c>
      <c r="P90" s="271">
        <f t="shared" si="33"/>
        <v>39356</v>
      </c>
      <c r="Q90" s="271">
        <f t="shared" si="33"/>
        <v>39356</v>
      </c>
      <c r="R90" s="271">
        <f t="shared" si="33"/>
        <v>39356</v>
      </c>
      <c r="S90" s="148"/>
      <c r="T90" s="145"/>
      <c r="U90" s="145"/>
      <c r="V90" s="145"/>
      <c r="W90" s="145"/>
      <c r="X90" s="146"/>
      <c r="Y90" s="147"/>
      <c r="Z90" s="268"/>
      <c r="AA90" s="268"/>
      <c r="AB90" s="268"/>
      <c r="AC90" s="268"/>
      <c r="AD90" s="268"/>
      <c r="AE90" s="268"/>
      <c r="AF90" s="268"/>
      <c r="AG90" s="268"/>
      <c r="AH90" s="268"/>
      <c r="AI90" s="147"/>
      <c r="AJ90" s="268"/>
      <c r="AK90" s="147"/>
      <c r="AL90" s="147"/>
      <c r="AM90" s="147"/>
      <c r="AN90" s="147"/>
      <c r="AO90" s="147"/>
      <c r="AP90"/>
      <c r="AQ90" s="147"/>
      <c r="AR90" s="147"/>
      <c r="AS90" s="181"/>
      <c r="AT90" s="182"/>
      <c r="AU90" s="54"/>
      <c r="AV90" s="217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</row>
    <row r="91" spans="1:96" s="52" customFormat="1" ht="12.75">
      <c r="A91" s="108">
        <v>81</v>
      </c>
      <c r="B91" s="115"/>
      <c r="AP91"/>
      <c r="AQ91" s="147"/>
      <c r="AR91" s="147"/>
      <c r="AS91" s="181"/>
      <c r="AT91" s="182"/>
      <c r="AU91" s="54"/>
      <c r="AV91" s="217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</row>
    <row r="92" spans="1:96" s="52" customFormat="1" ht="12.75">
      <c r="A92" s="108">
        <v>82</v>
      </c>
      <c r="B92" s="115"/>
      <c r="AP92"/>
      <c r="AQ92" s="147"/>
      <c r="AR92" s="147"/>
      <c r="AS92" s="181"/>
      <c r="AT92" s="182"/>
      <c r="AU92" s="54"/>
      <c r="AV92" s="217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</row>
    <row r="93" spans="1:96" s="52" customFormat="1" ht="12.75">
      <c r="A93" s="108">
        <v>83</v>
      </c>
      <c r="B93" s="115"/>
      <c r="AP93"/>
      <c r="AQ93" s="147"/>
      <c r="AR93" s="147"/>
      <c r="AS93" s="181"/>
      <c r="AT93" s="182"/>
      <c r="AU93" s="54"/>
      <c r="AV93" s="217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</row>
    <row r="94" spans="1:96" s="52" customFormat="1" ht="12.75">
      <c r="A94" s="108">
        <v>84</v>
      </c>
      <c r="B94" s="115"/>
      <c r="AP94"/>
      <c r="AQ94" s="147"/>
      <c r="AR94" s="147"/>
      <c r="AS94" s="181"/>
      <c r="AT94" s="182"/>
      <c r="AU94" s="54"/>
      <c r="AV94" s="217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</row>
    <row r="95" spans="1:96" s="52" customFormat="1" ht="15">
      <c r="A95" s="108">
        <v>85</v>
      </c>
      <c r="B95" s="115"/>
      <c r="C95" s="269"/>
      <c r="D95" s="269"/>
      <c r="E95" s="269"/>
      <c r="F95" s="267"/>
      <c r="G95" s="112"/>
      <c r="H95" s="112"/>
      <c r="I95" s="112"/>
      <c r="J95" s="112"/>
      <c r="K95" s="113"/>
      <c r="L95" s="64">
        <f aca="true" t="shared" si="34" ref="L95:L158">IF(F95="","",MAX(N95:R95))</f>
      </c>
      <c r="M95" s="270">
        <f aca="true" t="shared" si="35" ref="M95:M158">IF(F95="","",+L95+(F95*7/5))</f>
      </c>
      <c r="N95" s="272">
        <f>IF(K95="",(DATEVALUE("10/1/2007")),K95)</f>
        <v>39356</v>
      </c>
      <c r="O95" s="271">
        <f aca="true" t="shared" si="36" ref="O95:R126">IF(G95="",(DATEVALUE("10/1/2007")),VLOOKUP(G95,$A$10:$M$158,13))</f>
        <v>39356</v>
      </c>
      <c r="P95" s="271">
        <f t="shared" si="36"/>
        <v>39356</v>
      </c>
      <c r="Q95" s="271">
        <f t="shared" si="36"/>
        <v>39356</v>
      </c>
      <c r="R95" s="271">
        <f t="shared" si="36"/>
        <v>39356</v>
      </c>
      <c r="S95" s="148"/>
      <c r="T95" s="145"/>
      <c r="U95" s="145"/>
      <c r="V95" s="145"/>
      <c r="W95" s="145"/>
      <c r="X95" s="146"/>
      <c r="Y95" s="147"/>
      <c r="Z95" s="268"/>
      <c r="AA95" s="268"/>
      <c r="AB95" s="268"/>
      <c r="AC95" s="268"/>
      <c r="AD95" s="268"/>
      <c r="AE95" s="268"/>
      <c r="AF95" s="268"/>
      <c r="AG95" s="268"/>
      <c r="AH95" s="268"/>
      <c r="AI95" s="147"/>
      <c r="AJ95" s="268"/>
      <c r="AK95" s="147"/>
      <c r="AL95" s="147"/>
      <c r="AM95" s="147"/>
      <c r="AN95" s="147"/>
      <c r="AO95" s="147"/>
      <c r="AP95"/>
      <c r="AQ95" s="147"/>
      <c r="AR95" s="147"/>
      <c r="AS95" s="181"/>
      <c r="AT95" s="182"/>
      <c r="AU95" s="54"/>
      <c r="AV95" s="217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</row>
    <row r="96" spans="1:96" s="52" customFormat="1" ht="15">
      <c r="A96" s="108">
        <v>86</v>
      </c>
      <c r="B96" s="115"/>
      <c r="D96" s="269"/>
      <c r="E96" s="269"/>
      <c r="F96" s="267"/>
      <c r="G96" s="112"/>
      <c r="H96" s="112"/>
      <c r="I96" s="112"/>
      <c r="J96" s="112"/>
      <c r="K96" s="113"/>
      <c r="L96" s="64">
        <f t="shared" si="34"/>
      </c>
      <c r="M96" s="270">
        <f t="shared" si="35"/>
      </c>
      <c r="N96" s="272">
        <f>IF(K96="",(DATEVALUE("10/1/2007")),K96)</f>
        <v>39356</v>
      </c>
      <c r="O96" s="271">
        <f t="shared" si="36"/>
        <v>39356</v>
      </c>
      <c r="P96" s="271">
        <f t="shared" si="36"/>
        <v>39356</v>
      </c>
      <c r="Q96" s="271">
        <f t="shared" si="36"/>
        <v>39356</v>
      </c>
      <c r="R96" s="271">
        <f t="shared" si="36"/>
        <v>39356</v>
      </c>
      <c r="S96" s="148"/>
      <c r="T96" s="145"/>
      <c r="U96" s="145"/>
      <c r="V96" s="145"/>
      <c r="W96" s="145"/>
      <c r="X96" s="146"/>
      <c r="Y96" s="147"/>
      <c r="Z96" s="268"/>
      <c r="AA96" s="268"/>
      <c r="AB96" s="268"/>
      <c r="AC96" s="268"/>
      <c r="AD96" s="268"/>
      <c r="AE96" s="268"/>
      <c r="AF96" s="268"/>
      <c r="AG96" s="268"/>
      <c r="AH96" s="268"/>
      <c r="AI96" s="147"/>
      <c r="AJ96" s="268"/>
      <c r="AK96" s="147"/>
      <c r="AL96" s="147"/>
      <c r="AM96" s="147"/>
      <c r="AN96" s="147"/>
      <c r="AO96" s="147"/>
      <c r="AP96"/>
      <c r="AQ96" s="147"/>
      <c r="AR96" s="147"/>
      <c r="AS96" s="181"/>
      <c r="AT96" s="182"/>
      <c r="AU96" s="54"/>
      <c r="AV96" s="217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</row>
    <row r="97" spans="1:96" s="52" customFormat="1" ht="15">
      <c r="A97" s="108">
        <v>87</v>
      </c>
      <c r="B97" s="109"/>
      <c r="C97" s="52" t="s">
        <v>190</v>
      </c>
      <c r="D97" s="269"/>
      <c r="E97" s="269"/>
      <c r="F97" s="267"/>
      <c r="G97" s="112"/>
      <c r="H97" s="112"/>
      <c r="I97" s="112"/>
      <c r="J97" s="112"/>
      <c r="K97" s="113"/>
      <c r="L97" s="64">
        <f t="shared" si="34"/>
      </c>
      <c r="M97" s="270">
        <f t="shared" si="35"/>
      </c>
      <c r="N97" s="272">
        <f>IF(K97="",(DATEVALUE("10/1/2007")),K97)</f>
        <v>39356</v>
      </c>
      <c r="O97" s="271">
        <f t="shared" si="36"/>
        <v>39356</v>
      </c>
      <c r="P97" s="271">
        <f t="shared" si="36"/>
        <v>39356</v>
      </c>
      <c r="Q97" s="271">
        <f t="shared" si="36"/>
        <v>39356</v>
      </c>
      <c r="R97" s="271">
        <f t="shared" si="36"/>
        <v>39356</v>
      </c>
      <c r="S97" s="148"/>
      <c r="T97" s="145">
        <v>2</v>
      </c>
      <c r="U97" s="145"/>
      <c r="V97" s="145"/>
      <c r="W97" s="145"/>
      <c r="X97" s="146"/>
      <c r="Y97" s="147"/>
      <c r="Z97" s="268"/>
      <c r="AA97" s="268"/>
      <c r="AB97" s="268"/>
      <c r="AC97" s="268"/>
      <c r="AD97" s="268"/>
      <c r="AE97" s="268"/>
      <c r="AF97" s="268"/>
      <c r="AG97" s="268"/>
      <c r="AH97" s="268"/>
      <c r="AI97" s="147"/>
      <c r="AJ97" s="268"/>
      <c r="AK97" s="147"/>
      <c r="AL97" s="147"/>
      <c r="AM97" s="147"/>
      <c r="AN97" s="147"/>
      <c r="AO97" s="147"/>
      <c r="AP97"/>
      <c r="AQ97" s="147"/>
      <c r="AR97" s="147"/>
      <c r="AS97" s="181"/>
      <c r="AT97" s="182"/>
      <c r="AU97" s="54"/>
      <c r="AV97" s="217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</row>
    <row r="98" spans="1:96" s="52" customFormat="1" ht="15">
      <c r="A98" s="108">
        <v>88</v>
      </c>
      <c r="B98" s="115"/>
      <c r="C98" s="269"/>
      <c r="D98" s="269" t="s">
        <v>191</v>
      </c>
      <c r="E98" s="269"/>
      <c r="F98" s="267">
        <v>1</v>
      </c>
      <c r="G98" s="112">
        <v>95</v>
      </c>
      <c r="H98" s="112">
        <v>155</v>
      </c>
      <c r="I98" s="112">
        <v>19</v>
      </c>
      <c r="J98" s="112"/>
      <c r="K98" s="113">
        <v>40909</v>
      </c>
      <c r="L98" s="64">
        <f t="shared" si="34"/>
        <v>40909</v>
      </c>
      <c r="M98" s="270">
        <f t="shared" si="35"/>
        <v>40910.4</v>
      </c>
      <c r="N98" s="272">
        <f>IF(K98="",(DATEVALUE("10/1/2007")),K98)</f>
        <v>40909</v>
      </c>
      <c r="O98" s="271">
        <f t="shared" si="36"/>
        <v>40180.4</v>
      </c>
      <c r="P98" s="271">
        <f t="shared" si="36"/>
      </c>
      <c r="Q98" s="271">
        <f t="shared" si="36"/>
        <v>40482.600000000006</v>
      </c>
      <c r="R98" s="271">
        <f t="shared" si="36"/>
        <v>39356</v>
      </c>
      <c r="S98" s="148"/>
      <c r="T98" s="145"/>
      <c r="U98" s="145"/>
      <c r="V98" s="145"/>
      <c r="W98" s="145"/>
      <c r="X98" s="146"/>
      <c r="Y98" s="147"/>
      <c r="Z98" s="268"/>
      <c r="AA98" s="268"/>
      <c r="AB98" s="268"/>
      <c r="AC98" s="268"/>
      <c r="AD98" s="268"/>
      <c r="AE98" s="268"/>
      <c r="AF98" s="268"/>
      <c r="AG98" s="268"/>
      <c r="AH98" s="268">
        <f>1*I98*8</f>
        <v>152</v>
      </c>
      <c r="AI98" s="147">
        <f>1*F98*8</f>
        <v>8</v>
      </c>
      <c r="AJ98" s="268">
        <f>6*F98*8</f>
        <v>48</v>
      </c>
      <c r="AK98" s="147"/>
      <c r="AL98" s="147"/>
      <c r="AM98" s="147"/>
      <c r="AN98" s="147"/>
      <c r="AO98" s="147"/>
      <c r="AP98"/>
      <c r="AQ98" s="147"/>
      <c r="AR98" s="147"/>
      <c r="AS98" s="181"/>
      <c r="AT98" s="182"/>
      <c r="AU98" s="54"/>
      <c r="AV98" s="217" t="s">
        <v>133</v>
      </c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</row>
    <row r="99" spans="1:96" s="52" customFormat="1" ht="15">
      <c r="A99" s="108">
        <v>89</v>
      </c>
      <c r="B99" s="115"/>
      <c r="D99" s="269" t="s">
        <v>192</v>
      </c>
      <c r="E99" s="269"/>
      <c r="F99" s="267">
        <v>1</v>
      </c>
      <c r="G99" s="112">
        <v>88</v>
      </c>
      <c r="H99" s="112"/>
      <c r="I99" s="112"/>
      <c r="J99" s="112"/>
      <c r="K99" s="113"/>
      <c r="L99" s="64">
        <f t="shared" si="34"/>
        <v>40910.4</v>
      </c>
      <c r="M99" s="270">
        <f t="shared" si="35"/>
        <v>40911.8</v>
      </c>
      <c r="N99" s="272">
        <f>IF(K99="",(DATEVALUE("10/1/2007")),K99)</f>
        <v>39356</v>
      </c>
      <c r="O99" s="271">
        <f t="shared" si="36"/>
        <v>40910.4</v>
      </c>
      <c r="P99" s="271">
        <f t="shared" si="36"/>
        <v>39356</v>
      </c>
      <c r="Q99" s="271">
        <f t="shared" si="36"/>
        <v>39356</v>
      </c>
      <c r="R99" s="271">
        <f t="shared" si="36"/>
        <v>39356</v>
      </c>
      <c r="S99" s="148"/>
      <c r="T99" s="145"/>
      <c r="U99" s="145"/>
      <c r="V99" s="145"/>
      <c r="W99" s="145"/>
      <c r="X99" s="146"/>
      <c r="Y99" s="147"/>
      <c r="Z99" s="268"/>
      <c r="AA99" s="268"/>
      <c r="AB99" s="268"/>
      <c r="AC99" s="268"/>
      <c r="AD99" s="268"/>
      <c r="AE99" s="268"/>
      <c r="AF99" s="268"/>
      <c r="AG99" s="268"/>
      <c r="AH99" s="268">
        <f>1*F99*8</f>
        <v>8</v>
      </c>
      <c r="AI99" s="147">
        <f>1*F99*8</f>
        <v>8</v>
      </c>
      <c r="AJ99" s="268">
        <f>6*F99*8</f>
        <v>48</v>
      </c>
      <c r="AK99" s="147"/>
      <c r="AL99" s="147"/>
      <c r="AM99" s="147"/>
      <c r="AN99" s="147"/>
      <c r="AO99" s="147"/>
      <c r="AP99"/>
      <c r="AQ99" s="147"/>
      <c r="AR99" s="147"/>
      <c r="AS99" s="181"/>
      <c r="AT99" s="182"/>
      <c r="AU99" s="54"/>
      <c r="AV99" s="217" t="s">
        <v>133</v>
      </c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</row>
    <row r="100" spans="1:96" s="52" customFormat="1" ht="15">
      <c r="A100" s="108">
        <v>90</v>
      </c>
      <c r="B100" s="115"/>
      <c r="D100" s="269" t="s">
        <v>193</v>
      </c>
      <c r="E100" s="269"/>
      <c r="F100" s="267">
        <v>1</v>
      </c>
      <c r="G100" s="112">
        <v>89</v>
      </c>
      <c r="H100" s="112"/>
      <c r="I100" s="112"/>
      <c r="J100" s="112"/>
      <c r="K100" s="113"/>
      <c r="L100" s="64">
        <f t="shared" si="34"/>
        <v>40911.8</v>
      </c>
      <c r="M100" s="270">
        <f t="shared" si="35"/>
        <v>40913.200000000004</v>
      </c>
      <c r="N100" s="272">
        <f aca="true" t="shared" si="37" ref="N100:N163">IF(K100="",(DATEVALUE("10/1/2007")),K100)</f>
        <v>39356</v>
      </c>
      <c r="O100" s="271">
        <f t="shared" si="36"/>
        <v>40911.8</v>
      </c>
      <c r="P100" s="271">
        <f t="shared" si="36"/>
        <v>39356</v>
      </c>
      <c r="Q100" s="271">
        <f t="shared" si="36"/>
        <v>39356</v>
      </c>
      <c r="R100" s="271">
        <f t="shared" si="36"/>
        <v>39356</v>
      </c>
      <c r="S100" s="148"/>
      <c r="T100" s="145"/>
      <c r="U100" s="145"/>
      <c r="V100" s="145"/>
      <c r="W100" s="145"/>
      <c r="X100" s="146"/>
      <c r="Y100" s="147"/>
      <c r="Z100" s="268"/>
      <c r="AA100" s="268"/>
      <c r="AB100" s="268"/>
      <c r="AC100" s="268"/>
      <c r="AD100" s="268"/>
      <c r="AE100" s="268"/>
      <c r="AF100" s="268"/>
      <c r="AG100" s="268"/>
      <c r="AH100" s="268">
        <f>1*F100*8</f>
        <v>8</v>
      </c>
      <c r="AI100" s="147">
        <f>1*F100*8</f>
        <v>8</v>
      </c>
      <c r="AJ100" s="268">
        <f>6*F100*8</f>
        <v>48</v>
      </c>
      <c r="AK100" s="147"/>
      <c r="AL100" s="147"/>
      <c r="AM100" s="147"/>
      <c r="AN100" s="147"/>
      <c r="AO100" s="147"/>
      <c r="AP100"/>
      <c r="AQ100" s="147"/>
      <c r="AR100" s="147"/>
      <c r="AS100" s="181"/>
      <c r="AT100" s="182"/>
      <c r="AU100" s="54"/>
      <c r="AV100" s="217" t="s">
        <v>133</v>
      </c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</row>
    <row r="101" spans="1:96" s="52" customFormat="1" ht="15">
      <c r="A101" s="108">
        <v>91</v>
      </c>
      <c r="B101" s="115"/>
      <c r="D101" s="269" t="s">
        <v>194</v>
      </c>
      <c r="E101" s="269"/>
      <c r="F101" s="267">
        <v>10</v>
      </c>
      <c r="G101" s="112">
        <v>90</v>
      </c>
      <c r="H101" s="112"/>
      <c r="I101" s="112"/>
      <c r="J101" s="112"/>
      <c r="K101" s="113"/>
      <c r="L101" s="64">
        <f t="shared" si="34"/>
        <v>40913.200000000004</v>
      </c>
      <c r="M101" s="270">
        <f t="shared" si="35"/>
        <v>40927.200000000004</v>
      </c>
      <c r="N101" s="272">
        <f t="shared" si="37"/>
        <v>39356</v>
      </c>
      <c r="O101" s="271">
        <f t="shared" si="36"/>
        <v>40913.200000000004</v>
      </c>
      <c r="P101" s="271">
        <f t="shared" si="36"/>
        <v>39356</v>
      </c>
      <c r="Q101" s="271">
        <f t="shared" si="36"/>
        <v>39356</v>
      </c>
      <c r="R101" s="271">
        <f t="shared" si="36"/>
        <v>39356</v>
      </c>
      <c r="S101" s="148"/>
      <c r="T101" s="145"/>
      <c r="U101" s="145"/>
      <c r="V101" s="145"/>
      <c r="W101" s="145"/>
      <c r="X101" s="146"/>
      <c r="Y101" s="147"/>
      <c r="Z101" s="268"/>
      <c r="AA101" s="268"/>
      <c r="AB101" s="268"/>
      <c r="AC101" s="268"/>
      <c r="AD101" s="268"/>
      <c r="AE101" s="268"/>
      <c r="AF101" s="268"/>
      <c r="AG101" s="268"/>
      <c r="AH101" s="268">
        <f>1*F101*8</f>
        <v>80</v>
      </c>
      <c r="AI101" s="147">
        <f>1*F101*8</f>
        <v>80</v>
      </c>
      <c r="AJ101" s="268">
        <f>6*F101*8</f>
        <v>480</v>
      </c>
      <c r="AK101" s="147"/>
      <c r="AL101" s="147"/>
      <c r="AM101" s="147"/>
      <c r="AN101" s="147"/>
      <c r="AO101" s="147"/>
      <c r="AP101"/>
      <c r="AQ101" s="147"/>
      <c r="AR101" s="147"/>
      <c r="AS101" s="181"/>
      <c r="AT101" s="182"/>
      <c r="AU101" s="54"/>
      <c r="AV101" s="217" t="s">
        <v>133</v>
      </c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</row>
    <row r="102" spans="1:96" s="52" customFormat="1" ht="15">
      <c r="A102" s="108">
        <v>92</v>
      </c>
      <c r="B102" s="115"/>
      <c r="C102" s="269"/>
      <c r="D102" s="269" t="s">
        <v>179</v>
      </c>
      <c r="E102" s="269"/>
      <c r="F102" s="267">
        <v>10</v>
      </c>
      <c r="G102" s="112">
        <v>91</v>
      </c>
      <c r="H102" s="112"/>
      <c r="I102" s="112"/>
      <c r="J102" s="112"/>
      <c r="K102" s="113"/>
      <c r="L102" s="64">
        <f t="shared" si="34"/>
        <v>40927.200000000004</v>
      </c>
      <c r="M102" s="270">
        <f t="shared" si="35"/>
        <v>40941.200000000004</v>
      </c>
      <c r="N102" s="272">
        <f t="shared" si="37"/>
        <v>39356</v>
      </c>
      <c r="O102" s="271">
        <f t="shared" si="36"/>
        <v>40927.200000000004</v>
      </c>
      <c r="P102" s="271">
        <f t="shared" si="36"/>
        <v>39356</v>
      </c>
      <c r="Q102" s="271">
        <f t="shared" si="36"/>
        <v>39356</v>
      </c>
      <c r="R102" s="271">
        <f t="shared" si="36"/>
        <v>39356</v>
      </c>
      <c r="S102" s="148"/>
      <c r="T102" s="145"/>
      <c r="U102" s="145"/>
      <c r="V102" s="145"/>
      <c r="W102" s="145"/>
      <c r="X102" s="146"/>
      <c r="Y102" s="147"/>
      <c r="Z102" s="268"/>
      <c r="AA102" s="268"/>
      <c r="AB102" s="268"/>
      <c r="AC102" s="268"/>
      <c r="AD102" s="268"/>
      <c r="AE102" s="268"/>
      <c r="AF102" s="268"/>
      <c r="AG102" s="268"/>
      <c r="AH102" s="268">
        <f>1*F102*8</f>
        <v>80</v>
      </c>
      <c r="AI102" s="147">
        <f>1*F102*8</f>
        <v>80</v>
      </c>
      <c r="AJ102" s="268">
        <f>2*F102*8</f>
        <v>160</v>
      </c>
      <c r="AK102" s="147"/>
      <c r="AL102" s="147"/>
      <c r="AM102" s="147"/>
      <c r="AN102" s="147"/>
      <c r="AO102" s="147"/>
      <c r="AP102"/>
      <c r="AQ102" s="147"/>
      <c r="AR102" s="147"/>
      <c r="AS102" s="181"/>
      <c r="AT102" s="182"/>
      <c r="AU102" s="54"/>
      <c r="AV102" s="217" t="s">
        <v>133</v>
      </c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</row>
    <row r="103" spans="1:96" s="52" customFormat="1" ht="15">
      <c r="A103" s="108">
        <v>93</v>
      </c>
      <c r="B103" s="115"/>
      <c r="C103" s="266"/>
      <c r="E103" s="269"/>
      <c r="F103" s="267"/>
      <c r="G103" s="112"/>
      <c r="H103" s="112"/>
      <c r="I103" s="112"/>
      <c r="J103" s="112"/>
      <c r="K103" s="113"/>
      <c r="L103" s="64">
        <f t="shared" si="34"/>
      </c>
      <c r="M103" s="270">
        <f t="shared" si="35"/>
      </c>
      <c r="N103" s="272">
        <f t="shared" si="37"/>
        <v>39356</v>
      </c>
      <c r="O103" s="271">
        <f t="shared" si="36"/>
        <v>39356</v>
      </c>
      <c r="P103" s="271">
        <f t="shared" si="36"/>
        <v>39356</v>
      </c>
      <c r="Q103" s="271">
        <f t="shared" si="36"/>
        <v>39356</v>
      </c>
      <c r="R103" s="271">
        <f t="shared" si="36"/>
        <v>39356</v>
      </c>
      <c r="S103" s="148"/>
      <c r="T103" s="145"/>
      <c r="U103" s="145"/>
      <c r="V103" s="145"/>
      <c r="W103" s="145"/>
      <c r="X103" s="146"/>
      <c r="Y103" s="147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147"/>
      <c r="AJ103" s="268"/>
      <c r="AK103" s="147"/>
      <c r="AL103" s="147"/>
      <c r="AM103" s="147"/>
      <c r="AN103" s="147"/>
      <c r="AO103" s="147"/>
      <c r="AP103"/>
      <c r="AQ103" s="147"/>
      <c r="AR103" s="147"/>
      <c r="AS103" s="181"/>
      <c r="AT103" s="182"/>
      <c r="AU103" s="54"/>
      <c r="AV103" s="217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</row>
    <row r="104" spans="1:96" s="52" customFormat="1" ht="15">
      <c r="A104" s="108">
        <v>94</v>
      </c>
      <c r="B104" s="115"/>
      <c r="C104" s="52" t="s">
        <v>195</v>
      </c>
      <c r="D104" s="269"/>
      <c r="E104" s="269"/>
      <c r="F104" s="267"/>
      <c r="G104" s="112"/>
      <c r="H104" s="112"/>
      <c r="I104" s="112"/>
      <c r="J104" s="112"/>
      <c r="K104" s="113"/>
      <c r="L104" s="64">
        <f t="shared" si="34"/>
      </c>
      <c r="M104" s="270">
        <f t="shared" si="35"/>
      </c>
      <c r="N104" s="272">
        <f t="shared" si="37"/>
        <v>39356</v>
      </c>
      <c r="O104" s="271">
        <f t="shared" si="36"/>
        <v>39356</v>
      </c>
      <c r="P104" s="271">
        <f t="shared" si="36"/>
        <v>39356</v>
      </c>
      <c r="Q104" s="271">
        <f t="shared" si="36"/>
        <v>39356</v>
      </c>
      <c r="R104" s="271">
        <f t="shared" si="36"/>
        <v>39356</v>
      </c>
      <c r="S104" s="148"/>
      <c r="T104" s="145">
        <v>1</v>
      </c>
      <c r="U104" s="145"/>
      <c r="V104" s="145"/>
      <c r="W104" s="145"/>
      <c r="X104" s="146"/>
      <c r="Y104" s="147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147"/>
      <c r="AJ104" s="268"/>
      <c r="AK104" s="147"/>
      <c r="AL104" s="147"/>
      <c r="AM104" s="147"/>
      <c r="AN104" s="147"/>
      <c r="AO104" s="147"/>
      <c r="AP104"/>
      <c r="AQ104" s="147"/>
      <c r="AR104" s="147"/>
      <c r="AS104" s="181"/>
      <c r="AT104" s="182"/>
      <c r="AU104" s="54"/>
      <c r="AV104" s="217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</row>
    <row r="105" spans="1:96" s="52" customFormat="1" ht="15">
      <c r="A105" s="108">
        <v>95</v>
      </c>
      <c r="B105" s="115"/>
      <c r="C105" s="269"/>
      <c r="D105" s="269" t="s">
        <v>196</v>
      </c>
      <c r="E105" s="269"/>
      <c r="F105" s="267">
        <v>1</v>
      </c>
      <c r="G105" s="112"/>
      <c r="H105" s="112"/>
      <c r="I105" s="112"/>
      <c r="J105" s="112"/>
      <c r="K105" s="113">
        <v>40179</v>
      </c>
      <c r="L105" s="64">
        <f t="shared" si="34"/>
        <v>40179</v>
      </c>
      <c r="M105" s="270">
        <f t="shared" si="35"/>
        <v>40180.4</v>
      </c>
      <c r="N105" s="272">
        <f t="shared" si="37"/>
        <v>40179</v>
      </c>
      <c r="O105" s="271">
        <f t="shared" si="36"/>
        <v>39356</v>
      </c>
      <c r="P105" s="271">
        <f t="shared" si="36"/>
        <v>39356</v>
      </c>
      <c r="Q105" s="271">
        <f t="shared" si="36"/>
        <v>39356</v>
      </c>
      <c r="R105" s="271">
        <f t="shared" si="36"/>
        <v>39356</v>
      </c>
      <c r="S105" s="148"/>
      <c r="T105" s="145"/>
      <c r="U105" s="145"/>
      <c r="V105" s="145"/>
      <c r="W105" s="145"/>
      <c r="X105" s="146"/>
      <c r="Y105" s="147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147">
        <f>1*F105*8</f>
        <v>8</v>
      </c>
      <c r="AJ105" s="268">
        <f>3*F105*8</f>
        <v>24</v>
      </c>
      <c r="AK105" s="147"/>
      <c r="AL105" s="147"/>
      <c r="AM105" s="147"/>
      <c r="AN105" s="147"/>
      <c r="AO105" s="147"/>
      <c r="AP105"/>
      <c r="AQ105" s="147"/>
      <c r="AR105" s="147"/>
      <c r="AS105" s="181"/>
      <c r="AT105" s="182"/>
      <c r="AU105" s="54"/>
      <c r="AV105" s="217" t="s">
        <v>133</v>
      </c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</row>
    <row r="106" spans="1:96" s="52" customFormat="1" ht="15">
      <c r="A106" s="108">
        <v>96</v>
      </c>
      <c r="B106" s="115"/>
      <c r="D106" s="269" t="s">
        <v>197</v>
      </c>
      <c r="E106" s="269"/>
      <c r="F106" s="267">
        <v>1</v>
      </c>
      <c r="G106" s="112">
        <v>95</v>
      </c>
      <c r="H106" s="112"/>
      <c r="I106" s="112"/>
      <c r="J106" s="112"/>
      <c r="K106" s="113"/>
      <c r="L106" s="64">
        <f t="shared" si="34"/>
        <v>40180.4</v>
      </c>
      <c r="M106" s="270">
        <f t="shared" si="35"/>
        <v>40181.8</v>
      </c>
      <c r="N106" s="272">
        <f t="shared" si="37"/>
        <v>39356</v>
      </c>
      <c r="O106" s="271">
        <f t="shared" si="36"/>
        <v>40180.4</v>
      </c>
      <c r="P106" s="271">
        <f t="shared" si="36"/>
        <v>39356</v>
      </c>
      <c r="Q106" s="271">
        <f t="shared" si="36"/>
        <v>39356</v>
      </c>
      <c r="R106" s="271">
        <f t="shared" si="36"/>
        <v>39356</v>
      </c>
      <c r="S106" s="148"/>
      <c r="T106" s="145"/>
      <c r="U106" s="145"/>
      <c r="V106" s="145"/>
      <c r="W106" s="145"/>
      <c r="X106" s="146"/>
      <c r="Y106" s="147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147">
        <f>1*F106*8</f>
        <v>8</v>
      </c>
      <c r="AJ106" s="268">
        <f>2*F106*8</f>
        <v>16</v>
      </c>
      <c r="AK106" s="147"/>
      <c r="AL106" s="147"/>
      <c r="AM106" s="147"/>
      <c r="AN106" s="147"/>
      <c r="AO106" s="147"/>
      <c r="AP106"/>
      <c r="AQ106" s="147"/>
      <c r="AR106" s="147"/>
      <c r="AS106" s="181"/>
      <c r="AT106" s="182"/>
      <c r="AU106" s="54"/>
      <c r="AV106" s="217" t="s">
        <v>133</v>
      </c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</row>
    <row r="107" spans="1:96" s="52" customFormat="1" ht="15">
      <c r="A107" s="108">
        <v>97</v>
      </c>
      <c r="B107" s="115"/>
      <c r="D107" s="269" t="s">
        <v>198</v>
      </c>
      <c r="E107" s="269"/>
      <c r="F107" s="267">
        <v>1</v>
      </c>
      <c r="G107" s="112">
        <v>96</v>
      </c>
      <c r="H107" s="112"/>
      <c r="I107" s="112"/>
      <c r="J107" s="112"/>
      <c r="K107" s="113"/>
      <c r="L107" s="64">
        <f t="shared" si="34"/>
        <v>40181.8</v>
      </c>
      <c r="M107" s="270">
        <f t="shared" si="35"/>
        <v>40183.200000000004</v>
      </c>
      <c r="N107" s="272">
        <f t="shared" si="37"/>
        <v>39356</v>
      </c>
      <c r="O107" s="271">
        <f t="shared" si="36"/>
        <v>40181.8</v>
      </c>
      <c r="P107" s="271">
        <f t="shared" si="36"/>
        <v>39356</v>
      </c>
      <c r="Q107" s="271">
        <f t="shared" si="36"/>
        <v>39356</v>
      </c>
      <c r="R107" s="271">
        <f t="shared" si="36"/>
        <v>39356</v>
      </c>
      <c r="S107" s="148"/>
      <c r="T107" s="145"/>
      <c r="U107" s="145"/>
      <c r="V107" s="145"/>
      <c r="W107" s="145"/>
      <c r="X107" s="146"/>
      <c r="Y107" s="147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147">
        <f>1*F107*8</f>
        <v>8</v>
      </c>
      <c r="AJ107" s="268">
        <f>4*F107*8</f>
        <v>32</v>
      </c>
      <c r="AK107" s="147"/>
      <c r="AL107" s="147"/>
      <c r="AM107" s="147"/>
      <c r="AN107" s="147"/>
      <c r="AO107" s="147"/>
      <c r="AP107"/>
      <c r="AQ107" s="147"/>
      <c r="AR107" s="147"/>
      <c r="AS107" s="181"/>
      <c r="AT107" s="182"/>
      <c r="AU107" s="54"/>
      <c r="AV107" s="217" t="s">
        <v>133</v>
      </c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</row>
    <row r="108" spans="1:96" s="52" customFormat="1" ht="15">
      <c r="A108" s="108">
        <v>98</v>
      </c>
      <c r="B108" s="115"/>
      <c r="D108" s="269" t="s">
        <v>199</v>
      </c>
      <c r="E108" s="269"/>
      <c r="F108" s="267">
        <v>1</v>
      </c>
      <c r="G108" s="112">
        <v>97</v>
      </c>
      <c r="H108" s="112"/>
      <c r="I108" s="112"/>
      <c r="J108" s="112"/>
      <c r="K108" s="113"/>
      <c r="L108" s="64">
        <f t="shared" si="34"/>
        <v>40183.200000000004</v>
      </c>
      <c r="M108" s="270">
        <f t="shared" si="35"/>
        <v>40184.600000000006</v>
      </c>
      <c r="N108" s="272">
        <f t="shared" si="37"/>
        <v>39356</v>
      </c>
      <c r="O108" s="271">
        <f t="shared" si="36"/>
        <v>40183.200000000004</v>
      </c>
      <c r="P108" s="271">
        <f t="shared" si="36"/>
        <v>39356</v>
      </c>
      <c r="Q108" s="271">
        <f t="shared" si="36"/>
        <v>39356</v>
      </c>
      <c r="R108" s="271">
        <f t="shared" si="36"/>
        <v>39356</v>
      </c>
      <c r="S108" s="148"/>
      <c r="T108" s="145"/>
      <c r="U108" s="145"/>
      <c r="V108" s="145"/>
      <c r="W108" s="145"/>
      <c r="X108" s="146"/>
      <c r="Y108" s="147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147">
        <f>1*F108*8</f>
        <v>8</v>
      </c>
      <c r="AJ108" s="268">
        <f>4*F108*8</f>
        <v>32</v>
      </c>
      <c r="AK108" s="147"/>
      <c r="AL108" s="147"/>
      <c r="AM108" s="147"/>
      <c r="AN108" s="147"/>
      <c r="AO108" s="147"/>
      <c r="AP108"/>
      <c r="AQ108" s="147"/>
      <c r="AR108" s="147"/>
      <c r="AS108" s="181"/>
      <c r="AT108" s="182"/>
      <c r="AU108" s="54"/>
      <c r="AV108" s="217" t="s">
        <v>133</v>
      </c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</row>
    <row r="109" spans="1:96" s="52" customFormat="1" ht="15">
      <c r="A109" s="108">
        <v>99</v>
      </c>
      <c r="B109" s="115"/>
      <c r="C109" s="269"/>
      <c r="D109" s="269" t="s">
        <v>179</v>
      </c>
      <c r="E109" s="269"/>
      <c r="F109" s="267">
        <v>10</v>
      </c>
      <c r="G109" s="112">
        <v>98</v>
      </c>
      <c r="H109" s="112"/>
      <c r="I109" s="112"/>
      <c r="J109" s="112"/>
      <c r="K109" s="113"/>
      <c r="L109" s="64">
        <f t="shared" si="34"/>
        <v>40184.600000000006</v>
      </c>
      <c r="M109" s="270">
        <f t="shared" si="35"/>
        <v>40198.600000000006</v>
      </c>
      <c r="N109" s="272">
        <f t="shared" si="37"/>
        <v>39356</v>
      </c>
      <c r="O109" s="271">
        <f t="shared" si="36"/>
        <v>40184.600000000006</v>
      </c>
      <c r="P109" s="271">
        <f t="shared" si="36"/>
        <v>39356</v>
      </c>
      <c r="Q109" s="271">
        <f t="shared" si="36"/>
        <v>39356</v>
      </c>
      <c r="R109" s="271">
        <f t="shared" si="36"/>
        <v>39356</v>
      </c>
      <c r="S109" s="148"/>
      <c r="T109" s="145"/>
      <c r="U109" s="145"/>
      <c r="V109" s="145"/>
      <c r="W109" s="145"/>
      <c r="X109" s="146"/>
      <c r="Y109" s="147"/>
      <c r="Z109" s="268"/>
      <c r="AA109" s="268"/>
      <c r="AB109" s="268"/>
      <c r="AC109" s="268"/>
      <c r="AD109" s="268"/>
      <c r="AE109" s="268"/>
      <c r="AF109" s="268"/>
      <c r="AG109" s="268"/>
      <c r="AH109" s="268">
        <f>2*F109*8</f>
        <v>160</v>
      </c>
      <c r="AI109" s="147">
        <f>1*F109*8</f>
        <v>80</v>
      </c>
      <c r="AJ109" s="268">
        <f>4*F109*8</f>
        <v>320</v>
      </c>
      <c r="AK109" s="147"/>
      <c r="AL109" s="147"/>
      <c r="AM109" s="147"/>
      <c r="AN109" s="147"/>
      <c r="AO109" s="147"/>
      <c r="AP109"/>
      <c r="AQ109" s="147"/>
      <c r="AR109" s="147"/>
      <c r="AS109" s="181"/>
      <c r="AT109" s="182"/>
      <c r="AU109" s="54"/>
      <c r="AV109" s="217" t="s">
        <v>133</v>
      </c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</row>
    <row r="110" spans="1:96" s="52" customFormat="1" ht="15">
      <c r="A110" s="108">
        <v>100</v>
      </c>
      <c r="B110" s="115"/>
      <c r="D110" s="269"/>
      <c r="E110" s="269"/>
      <c r="F110" s="267"/>
      <c r="G110" s="112"/>
      <c r="H110" s="112"/>
      <c r="I110" s="112"/>
      <c r="J110" s="112"/>
      <c r="K110" s="113"/>
      <c r="L110" s="64">
        <f t="shared" si="34"/>
      </c>
      <c r="M110" s="270">
        <f t="shared" si="35"/>
      </c>
      <c r="N110" s="272">
        <f t="shared" si="37"/>
        <v>39356</v>
      </c>
      <c r="O110" s="271">
        <f t="shared" si="36"/>
        <v>39356</v>
      </c>
      <c r="P110" s="271">
        <f t="shared" si="36"/>
        <v>39356</v>
      </c>
      <c r="Q110" s="271">
        <f t="shared" si="36"/>
        <v>39356</v>
      </c>
      <c r="R110" s="271">
        <f t="shared" si="36"/>
        <v>39356</v>
      </c>
      <c r="S110" s="148"/>
      <c r="T110" s="145"/>
      <c r="U110" s="145"/>
      <c r="V110" s="145"/>
      <c r="W110" s="145"/>
      <c r="X110" s="146"/>
      <c r="Y110" s="147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147"/>
      <c r="AJ110" s="268"/>
      <c r="AK110" s="147"/>
      <c r="AL110" s="147"/>
      <c r="AM110" s="147"/>
      <c r="AN110" s="147"/>
      <c r="AO110" s="147"/>
      <c r="AP110"/>
      <c r="AQ110" s="147"/>
      <c r="AR110" s="147"/>
      <c r="AS110" s="181"/>
      <c r="AT110" s="182"/>
      <c r="AU110" s="54"/>
      <c r="AV110" s="217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</row>
    <row r="111" spans="1:96" s="52" customFormat="1" ht="15">
      <c r="A111" s="108">
        <v>101</v>
      </c>
      <c r="B111" s="109"/>
      <c r="C111" s="269"/>
      <c r="D111" s="269"/>
      <c r="E111" s="269"/>
      <c r="F111" s="267"/>
      <c r="G111" s="112"/>
      <c r="H111" s="112"/>
      <c r="I111" s="112"/>
      <c r="J111" s="112"/>
      <c r="K111" s="113"/>
      <c r="L111" s="64">
        <f t="shared" si="34"/>
      </c>
      <c r="M111" s="270">
        <f t="shared" si="35"/>
      </c>
      <c r="N111" s="272">
        <f>IF(K111="",(DATEVALUE("10/1/2007")),K111)</f>
        <v>39356</v>
      </c>
      <c r="O111" s="271">
        <f t="shared" si="36"/>
        <v>39356</v>
      </c>
      <c r="P111" s="271">
        <f t="shared" si="36"/>
        <v>39356</v>
      </c>
      <c r="Q111" s="271">
        <f t="shared" si="36"/>
        <v>39356</v>
      </c>
      <c r="R111" s="271">
        <f t="shared" si="36"/>
        <v>39356</v>
      </c>
      <c r="S111" s="148"/>
      <c r="T111" s="145"/>
      <c r="U111" s="145"/>
      <c r="V111" s="145"/>
      <c r="W111" s="145"/>
      <c r="X111" s="146"/>
      <c r="Y111" s="147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147"/>
      <c r="AJ111" s="268"/>
      <c r="AK111" s="147"/>
      <c r="AL111" s="147"/>
      <c r="AM111" s="147"/>
      <c r="AN111" s="147"/>
      <c r="AO111" s="147"/>
      <c r="AP111"/>
      <c r="AQ111" s="147"/>
      <c r="AR111" s="147"/>
      <c r="AS111" s="181"/>
      <c r="AT111" s="182"/>
      <c r="AU111" s="54"/>
      <c r="AV111" s="217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</row>
    <row r="112" spans="1:96" s="52" customFormat="1" ht="15">
      <c r="A112" s="108">
        <v>102</v>
      </c>
      <c r="B112" s="115"/>
      <c r="C112" s="52" t="s">
        <v>200</v>
      </c>
      <c r="D112" s="269"/>
      <c r="E112" s="269"/>
      <c r="F112" s="267"/>
      <c r="G112" s="112"/>
      <c r="H112" s="112"/>
      <c r="I112" s="112"/>
      <c r="J112" s="112"/>
      <c r="K112" s="113"/>
      <c r="L112" s="64">
        <f t="shared" si="34"/>
      </c>
      <c r="M112" s="270">
        <f t="shared" si="35"/>
      </c>
      <c r="N112" s="272">
        <f>IF(K112="",(DATEVALUE("10/1/2007")),K112)</f>
        <v>39356</v>
      </c>
      <c r="O112" s="271">
        <f t="shared" si="36"/>
        <v>39356</v>
      </c>
      <c r="P112" s="271">
        <f t="shared" si="36"/>
        <v>39356</v>
      </c>
      <c r="Q112" s="271">
        <f t="shared" si="36"/>
        <v>39356</v>
      </c>
      <c r="R112" s="271">
        <f t="shared" si="36"/>
        <v>39356</v>
      </c>
      <c r="S112" s="148"/>
      <c r="T112" s="145">
        <v>5</v>
      </c>
      <c r="U112" s="145"/>
      <c r="V112" s="145"/>
      <c r="W112" s="145"/>
      <c r="X112" s="146"/>
      <c r="Y112" s="147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147"/>
      <c r="AJ112" s="268"/>
      <c r="AK112" s="147"/>
      <c r="AL112" s="147"/>
      <c r="AM112" s="147"/>
      <c r="AN112" s="147"/>
      <c r="AO112" s="147"/>
      <c r="AP112"/>
      <c r="AQ112" s="147"/>
      <c r="AR112" s="147"/>
      <c r="AS112" s="181"/>
      <c r="AT112" s="182"/>
      <c r="AU112" s="54"/>
      <c r="AV112" s="217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</row>
    <row r="113" spans="1:96" s="52" customFormat="1" ht="15">
      <c r="A113" s="108">
        <v>103</v>
      </c>
      <c r="B113" s="277"/>
      <c r="C113" s="269"/>
      <c r="D113" s="269" t="s">
        <v>201</v>
      </c>
      <c r="E113" s="269"/>
      <c r="F113" s="267">
        <v>3</v>
      </c>
      <c r="G113" s="112">
        <v>99</v>
      </c>
      <c r="H113" s="112"/>
      <c r="I113" s="112"/>
      <c r="J113" s="112"/>
      <c r="K113" s="113"/>
      <c r="L113" s="64">
        <f t="shared" si="34"/>
        <v>40198.600000000006</v>
      </c>
      <c r="M113" s="270">
        <f t="shared" si="35"/>
        <v>40202.8</v>
      </c>
      <c r="N113" s="272">
        <f>IF(K113="",(DATEVALUE("10/1/2007")),K113)</f>
        <v>39356</v>
      </c>
      <c r="O113" s="271">
        <f t="shared" si="36"/>
        <v>40198.600000000006</v>
      </c>
      <c r="P113" s="271">
        <f t="shared" si="36"/>
        <v>39356</v>
      </c>
      <c r="Q113" s="271">
        <f t="shared" si="36"/>
        <v>39356</v>
      </c>
      <c r="R113" s="271">
        <f t="shared" si="36"/>
        <v>39356</v>
      </c>
      <c r="S113" s="116"/>
      <c r="T113" s="145"/>
      <c r="U113" s="145"/>
      <c r="V113" s="145"/>
      <c r="W113" s="145"/>
      <c r="X113" s="146"/>
      <c r="Y113" s="147"/>
      <c r="Z113" s="268"/>
      <c r="AA113" s="268"/>
      <c r="AB113" s="268"/>
      <c r="AC113" s="268"/>
      <c r="AD113" s="268"/>
      <c r="AE113" s="268"/>
      <c r="AF113" s="268"/>
      <c r="AG113" s="268"/>
      <c r="AH113" s="268">
        <f>1*F113*8</f>
        <v>24</v>
      </c>
      <c r="AI113" s="147">
        <f aca="true" t="shared" si="38" ref="AI113:AI118">1*F113*8</f>
        <v>24</v>
      </c>
      <c r="AJ113" s="268">
        <f>5*F113*8</f>
        <v>120</v>
      </c>
      <c r="AK113" s="147"/>
      <c r="AL113" s="147"/>
      <c r="AM113" s="147"/>
      <c r="AN113" s="147"/>
      <c r="AO113" s="147"/>
      <c r="AP113"/>
      <c r="AQ113" s="147"/>
      <c r="AR113" s="147"/>
      <c r="AS113" s="181"/>
      <c r="AT113" s="182"/>
      <c r="AU113" s="278"/>
      <c r="AV113" s="217" t="s">
        <v>133</v>
      </c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</row>
    <row r="114" spans="1:96" s="52" customFormat="1" ht="15">
      <c r="A114" s="108">
        <v>104</v>
      </c>
      <c r="B114" s="277"/>
      <c r="C114" s="269"/>
      <c r="D114" s="269" t="s">
        <v>191</v>
      </c>
      <c r="E114" s="269"/>
      <c r="F114" s="267">
        <v>1</v>
      </c>
      <c r="G114" s="112">
        <v>103</v>
      </c>
      <c r="H114" s="112"/>
      <c r="I114" s="112"/>
      <c r="J114" s="112"/>
      <c r="K114" s="113"/>
      <c r="L114" s="64">
        <f t="shared" si="34"/>
        <v>40202.8</v>
      </c>
      <c r="M114" s="270">
        <f t="shared" si="35"/>
        <v>40204.200000000004</v>
      </c>
      <c r="N114" s="272">
        <f>IF(K114="",(DATEVALUE("10/1/2007")),K114)</f>
        <v>39356</v>
      </c>
      <c r="O114" s="271">
        <f t="shared" si="36"/>
        <v>40202.8</v>
      </c>
      <c r="P114" s="271">
        <f t="shared" si="36"/>
        <v>39356</v>
      </c>
      <c r="Q114" s="271">
        <f t="shared" si="36"/>
        <v>39356</v>
      </c>
      <c r="R114" s="271">
        <f t="shared" si="36"/>
        <v>39356</v>
      </c>
      <c r="S114" s="116"/>
      <c r="T114" s="145"/>
      <c r="U114" s="145"/>
      <c r="V114" s="145"/>
      <c r="W114" s="145"/>
      <c r="X114" s="146"/>
      <c r="Y114" s="147"/>
      <c r="Z114" s="268"/>
      <c r="AA114" s="268"/>
      <c r="AB114" s="268"/>
      <c r="AC114" s="268"/>
      <c r="AD114" s="268"/>
      <c r="AE114" s="268"/>
      <c r="AF114" s="268"/>
      <c r="AG114" s="268"/>
      <c r="AH114" s="268">
        <f>1*F114*8</f>
        <v>8</v>
      </c>
      <c r="AI114" s="147">
        <f t="shared" si="38"/>
        <v>8</v>
      </c>
      <c r="AJ114" s="268">
        <f>6*F114*8</f>
        <v>48</v>
      </c>
      <c r="AK114" s="147"/>
      <c r="AL114" s="147"/>
      <c r="AM114" s="147"/>
      <c r="AN114" s="147"/>
      <c r="AO114" s="147"/>
      <c r="AP114"/>
      <c r="AQ114" s="147"/>
      <c r="AR114" s="147"/>
      <c r="AS114" s="181"/>
      <c r="AT114" s="182"/>
      <c r="AU114" s="278"/>
      <c r="AV114" s="217" t="s">
        <v>133</v>
      </c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</row>
    <row r="115" spans="1:96" s="52" customFormat="1" ht="15">
      <c r="A115" s="108">
        <v>105</v>
      </c>
      <c r="B115" s="277"/>
      <c r="D115" s="269" t="s">
        <v>192</v>
      </c>
      <c r="E115" s="269"/>
      <c r="F115" s="267">
        <v>1</v>
      </c>
      <c r="G115" s="112">
        <v>104</v>
      </c>
      <c r="H115" s="112"/>
      <c r="I115" s="112"/>
      <c r="J115" s="112"/>
      <c r="K115" s="113"/>
      <c r="L115" s="64">
        <f t="shared" si="34"/>
        <v>40204.200000000004</v>
      </c>
      <c r="M115" s="270">
        <f t="shared" si="35"/>
        <v>40205.600000000006</v>
      </c>
      <c r="N115" s="272">
        <f t="shared" si="37"/>
        <v>39356</v>
      </c>
      <c r="O115" s="271">
        <f t="shared" si="36"/>
        <v>40204.200000000004</v>
      </c>
      <c r="P115" s="271">
        <f t="shared" si="36"/>
        <v>39356</v>
      </c>
      <c r="Q115" s="271">
        <f t="shared" si="36"/>
        <v>39356</v>
      </c>
      <c r="R115" s="271">
        <f t="shared" si="36"/>
        <v>39356</v>
      </c>
      <c r="S115" s="116"/>
      <c r="T115" s="145"/>
      <c r="U115" s="145"/>
      <c r="V115" s="145"/>
      <c r="W115" s="145"/>
      <c r="X115" s="146"/>
      <c r="Y115" s="147"/>
      <c r="Z115" s="268"/>
      <c r="AA115" s="268"/>
      <c r="AB115" s="268"/>
      <c r="AC115" s="268"/>
      <c r="AD115" s="268"/>
      <c r="AE115" s="268"/>
      <c r="AF115" s="268"/>
      <c r="AG115" s="268"/>
      <c r="AH115" s="268">
        <f>1*F115*8</f>
        <v>8</v>
      </c>
      <c r="AI115" s="147">
        <f t="shared" si="38"/>
        <v>8</v>
      </c>
      <c r="AJ115" s="268">
        <f>6*F115*8</f>
        <v>48</v>
      </c>
      <c r="AK115" s="147"/>
      <c r="AL115" s="147"/>
      <c r="AM115" s="147"/>
      <c r="AN115" s="147"/>
      <c r="AO115" s="147"/>
      <c r="AP115"/>
      <c r="AQ115" s="147"/>
      <c r="AR115" s="147"/>
      <c r="AS115" s="181"/>
      <c r="AT115" s="182"/>
      <c r="AU115" s="278"/>
      <c r="AV115" s="217" t="s">
        <v>133</v>
      </c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</row>
    <row r="116" spans="1:96" s="52" customFormat="1" ht="15">
      <c r="A116" s="108">
        <v>106</v>
      </c>
      <c r="B116" s="109"/>
      <c r="D116" s="269" t="s">
        <v>193</v>
      </c>
      <c r="E116" s="269"/>
      <c r="F116" s="267">
        <v>1</v>
      </c>
      <c r="G116" s="112">
        <v>105</v>
      </c>
      <c r="H116" s="112"/>
      <c r="I116" s="112"/>
      <c r="J116" s="112"/>
      <c r="K116" s="113"/>
      <c r="L116" s="64">
        <f t="shared" si="34"/>
        <v>40205.600000000006</v>
      </c>
      <c r="M116" s="270">
        <f t="shared" si="35"/>
        <v>40207.00000000001</v>
      </c>
      <c r="N116" s="272">
        <f t="shared" si="37"/>
        <v>39356</v>
      </c>
      <c r="O116" s="271">
        <f t="shared" si="36"/>
        <v>40205.600000000006</v>
      </c>
      <c r="P116" s="271">
        <f t="shared" si="36"/>
        <v>39356</v>
      </c>
      <c r="Q116" s="271">
        <f t="shared" si="36"/>
        <v>39356</v>
      </c>
      <c r="R116" s="271">
        <f t="shared" si="36"/>
        <v>39356</v>
      </c>
      <c r="S116" s="116"/>
      <c r="T116" s="145"/>
      <c r="U116" s="145"/>
      <c r="V116" s="145"/>
      <c r="W116" s="145"/>
      <c r="X116" s="146"/>
      <c r="Y116" s="147"/>
      <c r="Z116" s="268"/>
      <c r="AA116" s="268"/>
      <c r="AB116" s="268"/>
      <c r="AC116" s="268"/>
      <c r="AD116" s="268"/>
      <c r="AE116" s="268"/>
      <c r="AF116" s="268"/>
      <c r="AG116" s="268"/>
      <c r="AH116" s="268">
        <f>1*F116*8</f>
        <v>8</v>
      </c>
      <c r="AI116" s="147">
        <f t="shared" si="38"/>
        <v>8</v>
      </c>
      <c r="AJ116" s="268">
        <f>6*F116*8</f>
        <v>48</v>
      </c>
      <c r="AK116" s="147"/>
      <c r="AL116" s="147"/>
      <c r="AM116" s="147"/>
      <c r="AN116" s="147"/>
      <c r="AO116" s="147"/>
      <c r="AP116"/>
      <c r="AQ116" s="147"/>
      <c r="AR116" s="147"/>
      <c r="AS116" s="181"/>
      <c r="AT116" s="182"/>
      <c r="AU116" s="278"/>
      <c r="AV116" s="217" t="s">
        <v>133</v>
      </c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</row>
    <row r="117" spans="1:96" s="52" customFormat="1" ht="15">
      <c r="A117" s="108">
        <v>107</v>
      </c>
      <c r="B117" s="115"/>
      <c r="D117" s="269" t="s">
        <v>194</v>
      </c>
      <c r="E117" s="269"/>
      <c r="F117" s="267">
        <v>1</v>
      </c>
      <c r="G117" s="112">
        <v>106</v>
      </c>
      <c r="H117" s="112"/>
      <c r="I117" s="112"/>
      <c r="J117" s="112"/>
      <c r="K117" s="113"/>
      <c r="L117" s="64">
        <f t="shared" si="34"/>
        <v>40207.00000000001</v>
      </c>
      <c r="M117" s="270">
        <f t="shared" si="35"/>
        <v>40208.40000000001</v>
      </c>
      <c r="N117" s="272">
        <f t="shared" si="37"/>
        <v>39356</v>
      </c>
      <c r="O117" s="271">
        <f t="shared" si="36"/>
        <v>40207.00000000001</v>
      </c>
      <c r="P117" s="271">
        <f t="shared" si="36"/>
        <v>39356</v>
      </c>
      <c r="Q117" s="271">
        <f t="shared" si="36"/>
        <v>39356</v>
      </c>
      <c r="R117" s="271">
        <f t="shared" si="36"/>
        <v>39356</v>
      </c>
      <c r="S117" s="116"/>
      <c r="T117" s="145"/>
      <c r="U117" s="145"/>
      <c r="V117" s="145"/>
      <c r="W117" s="145"/>
      <c r="X117" s="146"/>
      <c r="Y117" s="147"/>
      <c r="Z117" s="268"/>
      <c r="AA117" s="268"/>
      <c r="AB117" s="268"/>
      <c r="AC117" s="268"/>
      <c r="AD117" s="268"/>
      <c r="AE117" s="268"/>
      <c r="AF117" s="268"/>
      <c r="AG117" s="268"/>
      <c r="AH117" s="268">
        <f>1*F117*8</f>
        <v>8</v>
      </c>
      <c r="AI117" s="147">
        <f t="shared" si="38"/>
        <v>8</v>
      </c>
      <c r="AJ117" s="268">
        <f>2*F117*8</f>
        <v>16</v>
      </c>
      <c r="AK117" s="147"/>
      <c r="AL117" s="147"/>
      <c r="AM117" s="147"/>
      <c r="AN117" s="147"/>
      <c r="AO117" s="147"/>
      <c r="AP117"/>
      <c r="AQ117" s="147"/>
      <c r="AR117" s="147"/>
      <c r="AS117" s="181"/>
      <c r="AT117" s="182"/>
      <c r="AU117" s="278"/>
      <c r="AV117" s="217" t="s">
        <v>133</v>
      </c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</row>
    <row r="118" spans="1:96" s="52" customFormat="1" ht="15">
      <c r="A118" s="108">
        <v>108</v>
      </c>
      <c r="B118" s="277"/>
      <c r="C118" s="269"/>
      <c r="D118" s="269" t="s">
        <v>179</v>
      </c>
      <c r="E118" s="269"/>
      <c r="F118" s="267">
        <v>1</v>
      </c>
      <c r="G118" s="112">
        <v>107</v>
      </c>
      <c r="H118" s="112"/>
      <c r="I118" s="112"/>
      <c r="J118" s="112"/>
      <c r="K118" s="113"/>
      <c r="L118" s="64">
        <f t="shared" si="34"/>
        <v>40208.40000000001</v>
      </c>
      <c r="M118" s="270">
        <f t="shared" si="35"/>
        <v>40209.80000000001</v>
      </c>
      <c r="N118" s="272">
        <f t="shared" si="37"/>
        <v>39356</v>
      </c>
      <c r="O118" s="271">
        <f t="shared" si="36"/>
        <v>40208.40000000001</v>
      </c>
      <c r="P118" s="271">
        <f t="shared" si="36"/>
        <v>39356</v>
      </c>
      <c r="Q118" s="271">
        <f t="shared" si="36"/>
        <v>39356</v>
      </c>
      <c r="R118" s="271">
        <f t="shared" si="36"/>
        <v>39356</v>
      </c>
      <c r="S118" s="116"/>
      <c r="T118" s="145"/>
      <c r="U118" s="145"/>
      <c r="V118" s="145"/>
      <c r="W118" s="145"/>
      <c r="X118" s="146"/>
      <c r="Y118" s="147"/>
      <c r="Z118" s="268"/>
      <c r="AA118" s="268"/>
      <c r="AB118" s="268"/>
      <c r="AC118" s="268"/>
      <c r="AD118" s="268"/>
      <c r="AE118" s="268"/>
      <c r="AF118" s="268"/>
      <c r="AG118" s="268"/>
      <c r="AH118" s="268">
        <f>2*F118*8</f>
        <v>16</v>
      </c>
      <c r="AI118" s="147">
        <f t="shared" si="38"/>
        <v>8</v>
      </c>
      <c r="AJ118" s="268">
        <f>6*F118*8</f>
        <v>48</v>
      </c>
      <c r="AK118" s="147"/>
      <c r="AL118" s="147"/>
      <c r="AM118" s="147"/>
      <c r="AN118" s="147"/>
      <c r="AO118" s="147"/>
      <c r="AP118"/>
      <c r="AQ118" s="147"/>
      <c r="AR118" s="147"/>
      <c r="AS118" s="181"/>
      <c r="AT118" s="182"/>
      <c r="AU118" s="279"/>
      <c r="AV118" s="217" t="s">
        <v>133</v>
      </c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</row>
    <row r="119" spans="1:96" s="52" customFormat="1" ht="15">
      <c r="A119" s="108">
        <v>109</v>
      </c>
      <c r="B119" s="109"/>
      <c r="D119" s="269"/>
      <c r="E119" s="269"/>
      <c r="F119" s="267"/>
      <c r="G119" s="112"/>
      <c r="H119" s="112"/>
      <c r="I119" s="112"/>
      <c r="J119" s="112"/>
      <c r="K119" s="113"/>
      <c r="L119" s="64">
        <f t="shared" si="34"/>
      </c>
      <c r="M119" s="270">
        <f t="shared" si="35"/>
      </c>
      <c r="N119" s="272">
        <f t="shared" si="37"/>
        <v>39356</v>
      </c>
      <c r="O119" s="271">
        <f t="shared" si="36"/>
        <v>39356</v>
      </c>
      <c r="P119" s="271">
        <f t="shared" si="36"/>
        <v>39356</v>
      </c>
      <c r="Q119" s="271">
        <f t="shared" si="36"/>
        <v>39356</v>
      </c>
      <c r="R119" s="271">
        <f t="shared" si="36"/>
        <v>39356</v>
      </c>
      <c r="S119" s="116"/>
      <c r="T119" s="145"/>
      <c r="U119" s="145"/>
      <c r="V119" s="145"/>
      <c r="W119" s="145"/>
      <c r="X119" s="146"/>
      <c r="Y119" s="147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147"/>
      <c r="AJ119" s="268"/>
      <c r="AK119" s="147"/>
      <c r="AL119" s="147"/>
      <c r="AM119" s="147"/>
      <c r="AN119" s="147"/>
      <c r="AO119" s="147"/>
      <c r="AP119"/>
      <c r="AQ119" s="147"/>
      <c r="AR119" s="147"/>
      <c r="AS119" s="181"/>
      <c r="AT119" s="182"/>
      <c r="AU119" s="54"/>
      <c r="AV119" s="217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</row>
    <row r="120" spans="1:96" s="52" customFormat="1" ht="15">
      <c r="A120" s="108">
        <v>110</v>
      </c>
      <c r="B120" s="109"/>
      <c r="D120" s="269"/>
      <c r="E120" s="269"/>
      <c r="F120" s="267"/>
      <c r="G120" s="112"/>
      <c r="H120" s="112"/>
      <c r="I120" s="112"/>
      <c r="J120" s="112"/>
      <c r="K120" s="113"/>
      <c r="L120" s="64">
        <f t="shared" si="34"/>
      </c>
      <c r="M120" s="270">
        <f t="shared" si="35"/>
      </c>
      <c r="N120" s="272">
        <f t="shared" si="37"/>
        <v>39356</v>
      </c>
      <c r="O120" s="271">
        <f t="shared" si="36"/>
        <v>39356</v>
      </c>
      <c r="P120" s="271">
        <f t="shared" si="36"/>
        <v>39356</v>
      </c>
      <c r="Q120" s="271">
        <f t="shared" si="36"/>
        <v>39356</v>
      </c>
      <c r="R120" s="271">
        <f t="shared" si="36"/>
        <v>39356</v>
      </c>
      <c r="S120" s="116"/>
      <c r="T120" s="145"/>
      <c r="U120" s="145"/>
      <c r="V120" s="145"/>
      <c r="W120" s="145"/>
      <c r="X120" s="146"/>
      <c r="Y120" s="147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147"/>
      <c r="AJ120" s="268"/>
      <c r="AK120" s="147"/>
      <c r="AL120" s="147"/>
      <c r="AM120" s="147"/>
      <c r="AN120" s="147"/>
      <c r="AO120" s="147"/>
      <c r="AP120"/>
      <c r="AQ120" s="147"/>
      <c r="AR120" s="147"/>
      <c r="AS120" s="181"/>
      <c r="AT120" s="182"/>
      <c r="AU120" s="54"/>
      <c r="AV120" s="217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</row>
    <row r="121" spans="1:96" s="52" customFormat="1" ht="15" customHeight="1">
      <c r="A121" s="108">
        <v>111</v>
      </c>
      <c r="B121" s="109"/>
      <c r="C121" s="52" t="s">
        <v>202</v>
      </c>
      <c r="D121" s="269"/>
      <c r="E121" s="269"/>
      <c r="F121" s="267"/>
      <c r="G121" s="112"/>
      <c r="H121" s="112"/>
      <c r="I121" s="112"/>
      <c r="J121" s="112"/>
      <c r="K121" s="113"/>
      <c r="L121" s="64">
        <f t="shared" si="34"/>
      </c>
      <c r="M121" s="270">
        <f t="shared" si="35"/>
      </c>
      <c r="N121" s="272">
        <f t="shared" si="37"/>
        <v>39356</v>
      </c>
      <c r="O121" s="271">
        <f t="shared" si="36"/>
        <v>39356</v>
      </c>
      <c r="P121" s="271">
        <f t="shared" si="36"/>
        <v>39356</v>
      </c>
      <c r="Q121" s="271">
        <f t="shared" si="36"/>
        <v>39356</v>
      </c>
      <c r="R121" s="271">
        <f t="shared" si="36"/>
        <v>39356</v>
      </c>
      <c r="S121" s="116"/>
      <c r="T121" s="145">
        <v>2</v>
      </c>
      <c r="U121" s="145"/>
      <c r="V121" s="145"/>
      <c r="W121" s="145"/>
      <c r="X121" s="146"/>
      <c r="Y121" s="147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147"/>
      <c r="AJ121" s="268"/>
      <c r="AK121" s="147"/>
      <c r="AL121" s="147"/>
      <c r="AM121" s="147"/>
      <c r="AN121" s="147"/>
      <c r="AO121" s="147"/>
      <c r="AP121"/>
      <c r="AQ121" s="147"/>
      <c r="AR121" s="147"/>
      <c r="AS121" s="181"/>
      <c r="AT121" s="182"/>
      <c r="AU121" s="54"/>
      <c r="AV121" s="217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</row>
    <row r="122" spans="1:96" s="52" customFormat="1" ht="15" customHeight="1">
      <c r="A122" s="108">
        <v>112</v>
      </c>
      <c r="B122" s="116"/>
      <c r="C122" s="269"/>
      <c r="D122" s="269" t="s">
        <v>203</v>
      </c>
      <c r="E122" s="269"/>
      <c r="F122" s="267">
        <v>2</v>
      </c>
      <c r="G122" s="112">
        <v>108</v>
      </c>
      <c r="H122" s="112"/>
      <c r="I122" s="112"/>
      <c r="J122" s="112"/>
      <c r="K122" s="113"/>
      <c r="L122" s="64">
        <f t="shared" si="34"/>
        <v>40209.80000000001</v>
      </c>
      <c r="M122" s="270">
        <f t="shared" si="35"/>
        <v>40212.60000000001</v>
      </c>
      <c r="N122" s="272">
        <f t="shared" si="37"/>
        <v>39356</v>
      </c>
      <c r="O122" s="271">
        <f t="shared" si="36"/>
        <v>40209.80000000001</v>
      </c>
      <c r="P122" s="271">
        <f t="shared" si="36"/>
        <v>39356</v>
      </c>
      <c r="Q122" s="271">
        <f t="shared" si="36"/>
        <v>39356</v>
      </c>
      <c r="R122" s="271">
        <f t="shared" si="36"/>
        <v>39356</v>
      </c>
      <c r="S122" s="116"/>
      <c r="T122" s="145"/>
      <c r="U122" s="145"/>
      <c r="V122" s="145"/>
      <c r="W122" s="145"/>
      <c r="X122" s="146"/>
      <c r="Y122" s="147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147">
        <f aca="true" t="shared" si="39" ref="AI122:AI127">1*F122*8</f>
        <v>16</v>
      </c>
      <c r="AJ122" s="268">
        <f aca="true" t="shared" si="40" ref="AJ122:AJ127">4*F122*8</f>
        <v>64</v>
      </c>
      <c r="AK122" s="147"/>
      <c r="AL122" s="147"/>
      <c r="AM122" s="147"/>
      <c r="AN122" s="147"/>
      <c r="AO122" s="147"/>
      <c r="AP122"/>
      <c r="AQ122" s="147"/>
      <c r="AR122" s="147"/>
      <c r="AS122" s="181"/>
      <c r="AT122" s="182"/>
      <c r="AU122" s="54"/>
      <c r="AV122" s="217" t="s">
        <v>133</v>
      </c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</row>
    <row r="123" spans="1:96" s="52" customFormat="1" ht="15" customHeight="1">
      <c r="A123" s="108">
        <v>113</v>
      </c>
      <c r="B123" s="116"/>
      <c r="C123" s="269"/>
      <c r="D123" s="269" t="s">
        <v>204</v>
      </c>
      <c r="E123" s="269"/>
      <c r="F123" s="267">
        <v>2</v>
      </c>
      <c r="G123" s="112">
        <v>112</v>
      </c>
      <c r="H123" s="112"/>
      <c r="I123" s="112"/>
      <c r="J123" s="112"/>
      <c r="K123" s="113"/>
      <c r="L123" s="64">
        <f t="shared" si="34"/>
        <v>40212.60000000001</v>
      </c>
      <c r="M123" s="270">
        <f t="shared" si="35"/>
        <v>40215.400000000016</v>
      </c>
      <c r="N123" s="272">
        <f t="shared" si="37"/>
        <v>39356</v>
      </c>
      <c r="O123" s="271">
        <f>IF(G123="",(DATEVALUE("10/1/2007")),VLOOKUP(G123,$A$10:$M$158,13))</f>
        <v>40212.60000000001</v>
      </c>
      <c r="P123" s="271">
        <f t="shared" si="36"/>
        <v>39356</v>
      </c>
      <c r="Q123" s="271">
        <f t="shared" si="36"/>
        <v>39356</v>
      </c>
      <c r="R123" s="271">
        <f t="shared" si="36"/>
        <v>39356</v>
      </c>
      <c r="S123" s="116"/>
      <c r="T123" s="145"/>
      <c r="U123" s="145"/>
      <c r="V123" s="145"/>
      <c r="W123" s="145"/>
      <c r="X123" s="146"/>
      <c r="Y123" s="147"/>
      <c r="Z123" s="268"/>
      <c r="AA123" s="268"/>
      <c r="AB123" s="268"/>
      <c r="AC123" s="268"/>
      <c r="AD123" s="268"/>
      <c r="AE123" s="268"/>
      <c r="AF123" s="268"/>
      <c r="AG123" s="268"/>
      <c r="AH123" s="268">
        <v>8</v>
      </c>
      <c r="AI123" s="147">
        <f t="shared" si="39"/>
        <v>16</v>
      </c>
      <c r="AJ123" s="268">
        <f t="shared" si="40"/>
        <v>64</v>
      </c>
      <c r="AK123" s="147"/>
      <c r="AL123" s="147"/>
      <c r="AM123" s="147"/>
      <c r="AN123" s="147"/>
      <c r="AO123" s="147"/>
      <c r="AP123"/>
      <c r="AQ123" s="147"/>
      <c r="AR123" s="147"/>
      <c r="AS123" s="181"/>
      <c r="AT123" s="182"/>
      <c r="AU123" s="54"/>
      <c r="AV123" s="217" t="s">
        <v>133</v>
      </c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</row>
    <row r="124" spans="1:96" s="52" customFormat="1" ht="15" customHeight="1">
      <c r="A124" s="108">
        <v>114</v>
      </c>
      <c r="B124" s="116"/>
      <c r="D124" s="269" t="s">
        <v>205</v>
      </c>
      <c r="E124" s="269"/>
      <c r="F124" s="267">
        <v>2</v>
      </c>
      <c r="G124" s="112">
        <v>113</v>
      </c>
      <c r="H124" s="112"/>
      <c r="I124" s="112"/>
      <c r="J124" s="112"/>
      <c r="K124" s="113"/>
      <c r="L124" s="64">
        <f t="shared" si="34"/>
        <v>40215.400000000016</v>
      </c>
      <c r="M124" s="270">
        <f t="shared" si="35"/>
        <v>40218.20000000002</v>
      </c>
      <c r="N124" s="272">
        <f t="shared" si="37"/>
        <v>39356</v>
      </c>
      <c r="O124" s="271">
        <f>IF(G124="",(DATEVALUE("10/1/2007")),VLOOKUP(G124,$A$10:$M$158,13))</f>
        <v>40215.400000000016</v>
      </c>
      <c r="P124" s="271">
        <f t="shared" si="36"/>
        <v>39356</v>
      </c>
      <c r="Q124" s="271">
        <f t="shared" si="36"/>
        <v>39356</v>
      </c>
      <c r="R124" s="271">
        <f t="shared" si="36"/>
        <v>39356</v>
      </c>
      <c r="S124" s="116"/>
      <c r="T124" s="145"/>
      <c r="U124" s="145"/>
      <c r="V124" s="145"/>
      <c r="W124" s="145"/>
      <c r="X124" s="146"/>
      <c r="Y124" s="147"/>
      <c r="Z124" s="268"/>
      <c r="AA124" s="268"/>
      <c r="AB124" s="268"/>
      <c r="AC124" s="268"/>
      <c r="AD124" s="268"/>
      <c r="AE124" s="268"/>
      <c r="AF124" s="268"/>
      <c r="AG124" s="268"/>
      <c r="AH124" s="268">
        <v>8</v>
      </c>
      <c r="AI124" s="147">
        <f t="shared" si="39"/>
        <v>16</v>
      </c>
      <c r="AJ124" s="268">
        <f t="shared" si="40"/>
        <v>64</v>
      </c>
      <c r="AK124" s="147"/>
      <c r="AL124" s="147"/>
      <c r="AM124" s="147"/>
      <c r="AN124" s="147"/>
      <c r="AO124" s="147"/>
      <c r="AP124"/>
      <c r="AQ124" s="147"/>
      <c r="AR124" s="147"/>
      <c r="AS124" s="181"/>
      <c r="AT124" s="182"/>
      <c r="AU124" s="54"/>
      <c r="AV124" s="217" t="s">
        <v>133</v>
      </c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</row>
    <row r="125" spans="1:96" s="52" customFormat="1" ht="15" customHeight="1">
      <c r="A125" s="108">
        <v>115</v>
      </c>
      <c r="B125" s="116"/>
      <c r="D125" s="269" t="s">
        <v>206</v>
      </c>
      <c r="E125" s="269"/>
      <c r="F125" s="267">
        <v>2</v>
      </c>
      <c r="G125" s="112">
        <v>114</v>
      </c>
      <c r="H125" s="112"/>
      <c r="I125" s="112"/>
      <c r="J125" s="112"/>
      <c r="K125" s="113"/>
      <c r="L125" s="64">
        <f t="shared" si="34"/>
        <v>40218.20000000002</v>
      </c>
      <c r="M125" s="270">
        <f t="shared" si="35"/>
        <v>40221.00000000002</v>
      </c>
      <c r="N125" s="272">
        <f t="shared" si="37"/>
        <v>39356</v>
      </c>
      <c r="O125" s="271">
        <f t="shared" si="36"/>
        <v>40218.20000000002</v>
      </c>
      <c r="P125" s="271">
        <f t="shared" si="36"/>
        <v>39356</v>
      </c>
      <c r="Q125" s="271">
        <f t="shared" si="36"/>
        <v>39356</v>
      </c>
      <c r="R125" s="271">
        <f t="shared" si="36"/>
        <v>39356</v>
      </c>
      <c r="S125" s="116"/>
      <c r="T125" s="145"/>
      <c r="U125" s="145"/>
      <c r="V125" s="145"/>
      <c r="W125" s="145"/>
      <c r="X125" s="146"/>
      <c r="Y125" s="147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147">
        <f t="shared" si="39"/>
        <v>16</v>
      </c>
      <c r="AJ125" s="268">
        <f t="shared" si="40"/>
        <v>64</v>
      </c>
      <c r="AK125" s="147"/>
      <c r="AL125" s="147"/>
      <c r="AM125" s="147"/>
      <c r="AN125" s="147"/>
      <c r="AO125" s="147"/>
      <c r="AP125"/>
      <c r="AQ125" s="147"/>
      <c r="AR125" s="147"/>
      <c r="AS125" s="181"/>
      <c r="AT125" s="182"/>
      <c r="AU125" s="54"/>
      <c r="AV125" s="217" t="s">
        <v>133</v>
      </c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</row>
    <row r="126" spans="1:96" s="52" customFormat="1" ht="15" customHeight="1">
      <c r="A126" s="108">
        <v>116</v>
      </c>
      <c r="B126" s="116"/>
      <c r="C126" s="266"/>
      <c r="D126" s="52" t="s">
        <v>207</v>
      </c>
      <c r="E126" s="269"/>
      <c r="F126" s="267">
        <v>2</v>
      </c>
      <c r="G126" s="112">
        <v>115</v>
      </c>
      <c r="H126" s="112"/>
      <c r="I126" s="112"/>
      <c r="J126" s="112"/>
      <c r="K126" s="113"/>
      <c r="L126" s="64">
        <f t="shared" si="34"/>
        <v>40221.00000000002</v>
      </c>
      <c r="M126" s="270">
        <f t="shared" si="35"/>
        <v>40223.800000000025</v>
      </c>
      <c r="N126" s="272">
        <f t="shared" si="37"/>
        <v>39356</v>
      </c>
      <c r="O126" s="271">
        <f>IF(G126="",(DATEVALUE("10/1/2007")),VLOOKUP(G126,$A$10:$M$158,13))</f>
        <v>40221.00000000002</v>
      </c>
      <c r="P126" s="271">
        <f t="shared" si="36"/>
        <v>39356</v>
      </c>
      <c r="Q126" s="271">
        <f t="shared" si="36"/>
        <v>39356</v>
      </c>
      <c r="R126" s="271">
        <f t="shared" si="36"/>
        <v>39356</v>
      </c>
      <c r="S126" s="116"/>
      <c r="T126" s="145"/>
      <c r="U126" s="145"/>
      <c r="V126" s="145"/>
      <c r="W126" s="145"/>
      <c r="X126" s="146"/>
      <c r="Y126" s="147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147">
        <f t="shared" si="39"/>
        <v>16</v>
      </c>
      <c r="AJ126" s="268">
        <f t="shared" si="40"/>
        <v>64</v>
      </c>
      <c r="AK126" s="147"/>
      <c r="AL126" s="147"/>
      <c r="AM126" s="147"/>
      <c r="AN126" s="147"/>
      <c r="AO126" s="147"/>
      <c r="AP126"/>
      <c r="AQ126" s="147"/>
      <c r="AR126" s="147"/>
      <c r="AS126" s="181"/>
      <c r="AT126" s="182"/>
      <c r="AU126" s="54"/>
      <c r="AV126" s="217" t="s">
        <v>133</v>
      </c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</row>
    <row r="127" spans="1:96" s="52" customFormat="1" ht="15" customHeight="1">
      <c r="A127" s="108">
        <v>117</v>
      </c>
      <c r="B127" s="116"/>
      <c r="D127" s="269" t="s">
        <v>208</v>
      </c>
      <c r="E127" s="269"/>
      <c r="F127" s="267">
        <v>2</v>
      </c>
      <c r="G127" s="112">
        <v>116</v>
      </c>
      <c r="H127" s="112"/>
      <c r="I127" s="112"/>
      <c r="J127" s="112"/>
      <c r="K127" s="113"/>
      <c r="L127" s="64">
        <f t="shared" si="34"/>
        <v>40223.800000000025</v>
      </c>
      <c r="M127" s="270">
        <f t="shared" si="35"/>
        <v>40226.60000000003</v>
      </c>
      <c r="N127" s="272">
        <f t="shared" si="37"/>
        <v>39356</v>
      </c>
      <c r="O127" s="271">
        <f>IF(G127="",(DATEVALUE("10/1/2007")),VLOOKUP(G127,$A$10:$M$158,13))</f>
        <v>40223.800000000025</v>
      </c>
      <c r="P127" s="271">
        <f aca="true" t="shared" si="41" ref="O127:R158">IF(H127="",(DATEVALUE("10/1/2007")),VLOOKUP(H127,$A$10:$M$158,13))</f>
        <v>39356</v>
      </c>
      <c r="Q127" s="271">
        <f t="shared" si="41"/>
        <v>39356</v>
      </c>
      <c r="R127" s="271">
        <f t="shared" si="41"/>
        <v>39356</v>
      </c>
      <c r="S127" s="116"/>
      <c r="T127" s="145"/>
      <c r="U127" s="145"/>
      <c r="V127" s="145"/>
      <c r="W127" s="145"/>
      <c r="X127" s="146"/>
      <c r="Y127" s="147"/>
      <c r="Z127" s="268"/>
      <c r="AA127" s="268"/>
      <c r="AB127" s="268"/>
      <c r="AC127" s="268"/>
      <c r="AD127" s="268"/>
      <c r="AE127" s="268"/>
      <c r="AF127" s="268"/>
      <c r="AG127" s="268"/>
      <c r="AH127" s="268">
        <v>8</v>
      </c>
      <c r="AI127" s="147">
        <f t="shared" si="39"/>
        <v>16</v>
      </c>
      <c r="AJ127" s="268">
        <f t="shared" si="40"/>
        <v>64</v>
      </c>
      <c r="AK127" s="147"/>
      <c r="AL127" s="147"/>
      <c r="AM127" s="147"/>
      <c r="AN127" s="147"/>
      <c r="AO127" s="147"/>
      <c r="AP127"/>
      <c r="AQ127" s="147"/>
      <c r="AR127" s="147"/>
      <c r="AS127" s="181"/>
      <c r="AT127" s="182"/>
      <c r="AU127" s="54"/>
      <c r="AV127" s="217" t="s">
        <v>133</v>
      </c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</row>
    <row r="128" spans="1:96" s="52" customFormat="1" ht="15" customHeight="1">
      <c r="A128" s="108">
        <v>118</v>
      </c>
      <c r="B128" s="116"/>
      <c r="C128" s="269"/>
      <c r="D128" s="269"/>
      <c r="E128" s="269"/>
      <c r="F128" s="267"/>
      <c r="G128" s="112"/>
      <c r="H128" s="112"/>
      <c r="I128" s="112"/>
      <c r="J128" s="112"/>
      <c r="K128" s="113"/>
      <c r="L128" s="64">
        <f t="shared" si="34"/>
      </c>
      <c r="M128" s="270">
        <f t="shared" si="35"/>
      </c>
      <c r="N128" s="272">
        <f t="shared" si="37"/>
        <v>39356</v>
      </c>
      <c r="O128" s="271">
        <f t="shared" si="41"/>
        <v>39356</v>
      </c>
      <c r="P128" s="271">
        <f t="shared" si="41"/>
        <v>39356</v>
      </c>
      <c r="Q128" s="271">
        <f t="shared" si="41"/>
        <v>39356</v>
      </c>
      <c r="R128" s="271">
        <f t="shared" si="41"/>
        <v>39356</v>
      </c>
      <c r="S128" s="116"/>
      <c r="T128" s="145"/>
      <c r="U128" s="145"/>
      <c r="V128" s="145"/>
      <c r="W128" s="145"/>
      <c r="X128" s="146"/>
      <c r="Y128" s="147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147"/>
      <c r="AJ128" s="268"/>
      <c r="AK128" s="147"/>
      <c r="AL128" s="147"/>
      <c r="AM128" s="147"/>
      <c r="AN128" s="147"/>
      <c r="AO128" s="147"/>
      <c r="AP128"/>
      <c r="AQ128" s="147"/>
      <c r="AR128" s="147"/>
      <c r="AS128" s="181"/>
      <c r="AT128" s="182"/>
      <c r="AU128" s="54"/>
      <c r="AV128" s="217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</row>
    <row r="129" spans="1:96" s="52" customFormat="1" ht="15" customHeight="1">
      <c r="A129" s="108">
        <v>119</v>
      </c>
      <c r="B129" s="116"/>
      <c r="C129" s="269"/>
      <c r="D129" s="269"/>
      <c r="E129" s="269"/>
      <c r="F129" s="267"/>
      <c r="G129" s="112"/>
      <c r="H129" s="112"/>
      <c r="I129" s="112"/>
      <c r="J129" s="112"/>
      <c r="K129" s="113"/>
      <c r="L129" s="64">
        <f t="shared" si="34"/>
      </c>
      <c r="M129" s="270">
        <f t="shared" si="35"/>
      </c>
      <c r="N129" s="272">
        <f t="shared" si="37"/>
        <v>39356</v>
      </c>
      <c r="O129" s="271">
        <f t="shared" si="41"/>
        <v>39356</v>
      </c>
      <c r="P129" s="271">
        <f t="shared" si="41"/>
        <v>39356</v>
      </c>
      <c r="Q129" s="271">
        <f t="shared" si="41"/>
        <v>39356</v>
      </c>
      <c r="R129" s="271">
        <f t="shared" si="41"/>
        <v>39356</v>
      </c>
      <c r="S129" s="116"/>
      <c r="T129" s="145"/>
      <c r="U129" s="145"/>
      <c r="V129" s="145"/>
      <c r="W129" s="145"/>
      <c r="X129" s="146"/>
      <c r="Y129" s="147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147"/>
      <c r="AJ129" s="268"/>
      <c r="AK129" s="147"/>
      <c r="AL129" s="147"/>
      <c r="AM129" s="147"/>
      <c r="AN129" s="147"/>
      <c r="AO129" s="147"/>
      <c r="AP129"/>
      <c r="AQ129" s="147"/>
      <c r="AR129" s="147"/>
      <c r="AS129" s="181"/>
      <c r="AT129" s="182"/>
      <c r="AU129" s="54"/>
      <c r="AV129" s="217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</row>
    <row r="130" spans="1:96" s="52" customFormat="1" ht="15" customHeight="1">
      <c r="A130" s="108">
        <v>120</v>
      </c>
      <c r="B130" s="116"/>
      <c r="C130" s="52" t="s">
        <v>209</v>
      </c>
      <c r="D130" s="269"/>
      <c r="E130" s="269"/>
      <c r="F130" s="267"/>
      <c r="G130" s="112"/>
      <c r="H130" s="112"/>
      <c r="I130" s="112"/>
      <c r="J130" s="112"/>
      <c r="K130" s="113"/>
      <c r="L130" s="64">
        <f t="shared" si="34"/>
      </c>
      <c r="M130" s="270">
        <f t="shared" si="35"/>
      </c>
      <c r="N130" s="272">
        <f t="shared" si="37"/>
        <v>39356</v>
      </c>
      <c r="O130" s="271">
        <f t="shared" si="41"/>
        <v>39356</v>
      </c>
      <c r="P130" s="271">
        <f t="shared" si="41"/>
        <v>39356</v>
      </c>
      <c r="Q130" s="271">
        <f t="shared" si="41"/>
        <v>39356</v>
      </c>
      <c r="R130" s="271">
        <f t="shared" si="41"/>
        <v>39356</v>
      </c>
      <c r="S130" s="116"/>
      <c r="T130" s="145"/>
      <c r="U130" s="145"/>
      <c r="V130" s="145"/>
      <c r="W130" s="145"/>
      <c r="X130" s="146"/>
      <c r="Y130" s="147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147"/>
      <c r="AJ130" s="268"/>
      <c r="AK130" s="147"/>
      <c r="AL130" s="147"/>
      <c r="AM130" s="147"/>
      <c r="AN130" s="147"/>
      <c r="AO130" s="147"/>
      <c r="AP130"/>
      <c r="AQ130" s="147"/>
      <c r="AR130" s="147"/>
      <c r="AS130" s="181"/>
      <c r="AT130" s="182"/>
      <c r="AU130" s="54"/>
      <c r="AV130" s="217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</row>
    <row r="131" spans="1:96" s="52" customFormat="1" ht="15" customHeight="1">
      <c r="A131" s="108">
        <v>121</v>
      </c>
      <c r="B131" s="116"/>
      <c r="D131" s="269" t="s">
        <v>210</v>
      </c>
      <c r="E131" s="269"/>
      <c r="F131" s="267">
        <v>2</v>
      </c>
      <c r="G131" s="112">
        <v>99</v>
      </c>
      <c r="H131" s="112"/>
      <c r="I131" s="112"/>
      <c r="J131" s="112"/>
      <c r="K131" s="113"/>
      <c r="L131" s="64">
        <f t="shared" si="34"/>
        <v>40198.600000000006</v>
      </c>
      <c r="M131" s="270">
        <f t="shared" si="35"/>
        <v>40201.40000000001</v>
      </c>
      <c r="N131" s="272">
        <f t="shared" si="37"/>
        <v>39356</v>
      </c>
      <c r="O131" s="271">
        <f t="shared" si="41"/>
        <v>40198.600000000006</v>
      </c>
      <c r="P131" s="271">
        <f t="shared" si="41"/>
        <v>39356</v>
      </c>
      <c r="Q131" s="271">
        <f t="shared" si="41"/>
        <v>39356</v>
      </c>
      <c r="R131" s="271">
        <f t="shared" si="41"/>
        <v>39356</v>
      </c>
      <c r="S131" s="116"/>
      <c r="T131" s="145"/>
      <c r="U131" s="145"/>
      <c r="V131" s="145"/>
      <c r="W131" s="145"/>
      <c r="X131" s="146"/>
      <c r="Y131" s="147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147">
        <f>1*F131*8</f>
        <v>16</v>
      </c>
      <c r="AJ131" s="268">
        <f aca="true" t="shared" si="42" ref="AJ131:AJ136">4*F131*8</f>
        <v>64</v>
      </c>
      <c r="AK131" s="147"/>
      <c r="AL131" s="147"/>
      <c r="AM131" s="147"/>
      <c r="AN131" s="147"/>
      <c r="AO131" s="147"/>
      <c r="AP131"/>
      <c r="AQ131" s="147"/>
      <c r="AR131" s="147"/>
      <c r="AS131" s="181"/>
      <c r="AT131" s="182"/>
      <c r="AU131" s="54"/>
      <c r="AV131" s="217" t="s">
        <v>133</v>
      </c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</row>
    <row r="132" spans="1:96" s="52" customFormat="1" ht="15" customHeight="1">
      <c r="A132" s="108">
        <v>122</v>
      </c>
      <c r="B132" s="116"/>
      <c r="D132" s="269" t="s">
        <v>211</v>
      </c>
      <c r="E132" s="269"/>
      <c r="F132" s="267">
        <v>4</v>
      </c>
      <c r="G132" s="112">
        <v>121</v>
      </c>
      <c r="H132" s="112"/>
      <c r="I132" s="112"/>
      <c r="J132" s="112"/>
      <c r="K132" s="113"/>
      <c r="L132" s="64">
        <f t="shared" si="34"/>
        <v>40201.40000000001</v>
      </c>
      <c r="M132" s="270">
        <f t="shared" si="35"/>
        <v>40207.00000000001</v>
      </c>
      <c r="N132" s="272">
        <f t="shared" si="37"/>
        <v>39356</v>
      </c>
      <c r="O132" s="271">
        <f t="shared" si="41"/>
        <v>40201.40000000001</v>
      </c>
      <c r="P132" s="271">
        <f t="shared" si="41"/>
        <v>39356</v>
      </c>
      <c r="Q132" s="271">
        <f t="shared" si="41"/>
        <v>39356</v>
      </c>
      <c r="R132" s="271">
        <f t="shared" si="41"/>
        <v>39356</v>
      </c>
      <c r="S132" s="116"/>
      <c r="T132" s="145"/>
      <c r="U132" s="145"/>
      <c r="V132" s="145"/>
      <c r="W132" s="145"/>
      <c r="X132" s="146"/>
      <c r="Y132" s="147"/>
      <c r="Z132" s="268"/>
      <c r="AA132" s="268"/>
      <c r="AB132" s="268"/>
      <c r="AC132" s="268"/>
      <c r="AD132" s="268"/>
      <c r="AE132" s="268"/>
      <c r="AF132" s="268"/>
      <c r="AG132" s="268"/>
      <c r="AH132" s="268">
        <f>2*F132*8</f>
        <v>64</v>
      </c>
      <c r="AI132" s="147">
        <f>1*F132*8</f>
        <v>32</v>
      </c>
      <c r="AJ132" s="268">
        <f t="shared" si="42"/>
        <v>128</v>
      </c>
      <c r="AK132" s="147"/>
      <c r="AL132" s="147"/>
      <c r="AM132" s="147"/>
      <c r="AN132" s="147"/>
      <c r="AO132" s="147"/>
      <c r="AP132"/>
      <c r="AQ132" s="147"/>
      <c r="AR132" s="147"/>
      <c r="AS132" s="181"/>
      <c r="AT132" s="182"/>
      <c r="AU132" s="54"/>
      <c r="AV132" s="217" t="s">
        <v>133</v>
      </c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</row>
    <row r="133" spans="1:96" s="52" customFormat="1" ht="15" customHeight="1">
      <c r="A133" s="108">
        <v>123</v>
      </c>
      <c r="B133" s="116"/>
      <c r="C133" s="269"/>
      <c r="D133" s="269" t="s">
        <v>212</v>
      </c>
      <c r="E133" s="269"/>
      <c r="F133" s="267">
        <v>2</v>
      </c>
      <c r="G133" s="112">
        <v>122</v>
      </c>
      <c r="H133" s="112"/>
      <c r="I133" s="112"/>
      <c r="J133" s="112"/>
      <c r="K133" s="113"/>
      <c r="L133" s="64">
        <f t="shared" si="34"/>
        <v>40207.00000000001</v>
      </c>
      <c r="M133" s="270">
        <f t="shared" si="35"/>
        <v>40209.80000000001</v>
      </c>
      <c r="N133" s="272">
        <f t="shared" si="37"/>
        <v>39356</v>
      </c>
      <c r="O133" s="271">
        <f t="shared" si="41"/>
        <v>40207.00000000001</v>
      </c>
      <c r="P133" s="271">
        <f t="shared" si="41"/>
        <v>39356</v>
      </c>
      <c r="Q133" s="271">
        <f t="shared" si="41"/>
        <v>39356</v>
      </c>
      <c r="R133" s="271">
        <f t="shared" si="41"/>
        <v>39356</v>
      </c>
      <c r="S133" s="116"/>
      <c r="T133" s="145"/>
      <c r="U133" s="145"/>
      <c r="V133" s="145"/>
      <c r="W133" s="145"/>
      <c r="X133" s="146"/>
      <c r="Y133" s="147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147">
        <f>1*F133*8</f>
        <v>16</v>
      </c>
      <c r="AJ133" s="268">
        <f t="shared" si="42"/>
        <v>64</v>
      </c>
      <c r="AK133" s="147"/>
      <c r="AL133" s="147"/>
      <c r="AM133" s="147"/>
      <c r="AN133" s="147"/>
      <c r="AO133" s="147"/>
      <c r="AP133"/>
      <c r="AQ133" s="147"/>
      <c r="AR133" s="147"/>
      <c r="AS133" s="181"/>
      <c r="AT133" s="182"/>
      <c r="AU133" s="54"/>
      <c r="AV133" s="217" t="s">
        <v>133</v>
      </c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</row>
    <row r="134" spans="1:96" s="52" customFormat="1" ht="15" customHeight="1">
      <c r="A134" s="108">
        <v>124</v>
      </c>
      <c r="B134" s="116"/>
      <c r="C134" s="269"/>
      <c r="D134" s="269" t="s">
        <v>213</v>
      </c>
      <c r="E134" s="269"/>
      <c r="F134" s="267">
        <v>4</v>
      </c>
      <c r="G134" s="112">
        <v>123</v>
      </c>
      <c r="H134" s="112"/>
      <c r="I134" s="112"/>
      <c r="J134" s="112"/>
      <c r="K134" s="113"/>
      <c r="L134" s="64">
        <f t="shared" si="34"/>
        <v>40209.80000000001</v>
      </c>
      <c r="M134" s="270">
        <f t="shared" si="35"/>
        <v>40215.40000000001</v>
      </c>
      <c r="N134" s="272">
        <f t="shared" si="37"/>
        <v>39356</v>
      </c>
      <c r="O134" s="271">
        <f t="shared" si="41"/>
        <v>40209.80000000001</v>
      </c>
      <c r="P134" s="271">
        <f t="shared" si="41"/>
        <v>39356</v>
      </c>
      <c r="Q134" s="271">
        <f t="shared" si="41"/>
        <v>39356</v>
      </c>
      <c r="R134" s="271">
        <f t="shared" si="41"/>
        <v>39356</v>
      </c>
      <c r="S134" s="116"/>
      <c r="T134" s="145"/>
      <c r="U134" s="145"/>
      <c r="V134" s="145"/>
      <c r="W134" s="145"/>
      <c r="X134" s="146"/>
      <c r="Y134" s="147"/>
      <c r="Z134" s="268"/>
      <c r="AA134" s="268"/>
      <c r="AB134" s="268"/>
      <c r="AC134" s="268"/>
      <c r="AD134" s="268"/>
      <c r="AE134" s="268"/>
      <c r="AF134" s="268"/>
      <c r="AG134" s="268"/>
      <c r="AH134" s="268">
        <f>2*F134*8</f>
        <v>64</v>
      </c>
      <c r="AI134" s="147">
        <f aca="true" t="shared" si="43" ref="AI134:AI166">1*F134*8</f>
        <v>32</v>
      </c>
      <c r="AJ134" s="268">
        <f t="shared" si="42"/>
        <v>128</v>
      </c>
      <c r="AK134" s="147"/>
      <c r="AL134" s="147"/>
      <c r="AM134" s="147"/>
      <c r="AN134" s="147"/>
      <c r="AO134" s="147"/>
      <c r="AP134"/>
      <c r="AQ134" s="147"/>
      <c r="AR134" s="147"/>
      <c r="AS134" s="181"/>
      <c r="AT134" s="182"/>
      <c r="AU134" s="54"/>
      <c r="AV134" s="217" t="s">
        <v>133</v>
      </c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</row>
    <row r="135" spans="1:96" s="52" customFormat="1" ht="15" customHeight="1">
      <c r="A135" s="108">
        <v>125</v>
      </c>
      <c r="B135" s="116"/>
      <c r="D135" s="269" t="s">
        <v>214</v>
      </c>
      <c r="E135" s="269"/>
      <c r="F135" s="267">
        <v>2</v>
      </c>
      <c r="G135" s="112">
        <v>124</v>
      </c>
      <c r="H135" s="112"/>
      <c r="I135" s="112"/>
      <c r="J135" s="112"/>
      <c r="K135" s="113"/>
      <c r="L135" s="64">
        <f t="shared" si="34"/>
        <v>40215.40000000001</v>
      </c>
      <c r="M135" s="270">
        <f t="shared" si="35"/>
        <v>40218.20000000001</v>
      </c>
      <c r="N135" s="272">
        <f t="shared" si="37"/>
        <v>39356</v>
      </c>
      <c r="O135" s="271">
        <f t="shared" si="41"/>
        <v>40215.40000000001</v>
      </c>
      <c r="P135" s="271">
        <f t="shared" si="41"/>
        <v>39356</v>
      </c>
      <c r="Q135" s="271">
        <f t="shared" si="41"/>
        <v>39356</v>
      </c>
      <c r="R135" s="271">
        <f t="shared" si="41"/>
        <v>39356</v>
      </c>
      <c r="S135" s="116"/>
      <c r="T135" s="145"/>
      <c r="U135" s="145"/>
      <c r="V135" s="145"/>
      <c r="W135" s="145"/>
      <c r="X135" s="146"/>
      <c r="Y135" s="147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147">
        <f t="shared" si="43"/>
        <v>16</v>
      </c>
      <c r="AJ135" s="268">
        <f t="shared" si="42"/>
        <v>64</v>
      </c>
      <c r="AK135" s="147"/>
      <c r="AL135" s="147"/>
      <c r="AM135" s="147"/>
      <c r="AN135" s="147"/>
      <c r="AO135" s="147"/>
      <c r="AP135"/>
      <c r="AQ135" s="147"/>
      <c r="AR135" s="147"/>
      <c r="AS135" s="181"/>
      <c r="AT135" s="182"/>
      <c r="AU135" s="54"/>
      <c r="AV135" s="217" t="s">
        <v>133</v>
      </c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7"/>
      <c r="CH135" s="167"/>
      <c r="CI135" s="167"/>
      <c r="CJ135" s="167"/>
      <c r="CK135" s="167"/>
      <c r="CL135" s="167"/>
      <c r="CM135" s="167"/>
      <c r="CN135" s="167"/>
      <c r="CO135" s="167"/>
      <c r="CP135" s="167"/>
      <c r="CQ135" s="167"/>
      <c r="CR135" s="167"/>
    </row>
    <row r="136" spans="1:96" s="52" customFormat="1" ht="15" customHeight="1">
      <c r="A136" s="108">
        <v>126</v>
      </c>
      <c r="B136" s="116"/>
      <c r="D136" s="269" t="s">
        <v>215</v>
      </c>
      <c r="E136" s="269"/>
      <c r="F136" s="267">
        <v>4</v>
      </c>
      <c r="G136" s="112">
        <v>125</v>
      </c>
      <c r="H136" s="112"/>
      <c r="I136" s="112"/>
      <c r="J136" s="112"/>
      <c r="K136" s="113"/>
      <c r="L136" s="64">
        <f t="shared" si="34"/>
        <v>40218.20000000001</v>
      </c>
      <c r="M136" s="270">
        <f t="shared" si="35"/>
        <v>40223.80000000001</v>
      </c>
      <c r="N136" s="272">
        <f t="shared" si="37"/>
        <v>39356</v>
      </c>
      <c r="O136" s="271">
        <f t="shared" si="41"/>
        <v>40218.20000000001</v>
      </c>
      <c r="P136" s="271">
        <f t="shared" si="41"/>
        <v>39356</v>
      </c>
      <c r="Q136" s="271">
        <f t="shared" si="41"/>
        <v>39356</v>
      </c>
      <c r="R136" s="271">
        <f t="shared" si="41"/>
        <v>39356</v>
      </c>
      <c r="S136" s="116"/>
      <c r="T136" s="145"/>
      <c r="U136" s="145"/>
      <c r="V136" s="145"/>
      <c r="W136" s="145"/>
      <c r="X136" s="146"/>
      <c r="Y136" s="147"/>
      <c r="Z136" s="268"/>
      <c r="AA136" s="268"/>
      <c r="AB136" s="268"/>
      <c r="AC136" s="268"/>
      <c r="AD136" s="268"/>
      <c r="AE136" s="268"/>
      <c r="AF136" s="268"/>
      <c r="AG136" s="268"/>
      <c r="AH136" s="268">
        <f>2*F136*8</f>
        <v>64</v>
      </c>
      <c r="AI136" s="147">
        <f t="shared" si="43"/>
        <v>32</v>
      </c>
      <c r="AJ136" s="268">
        <f t="shared" si="42"/>
        <v>128</v>
      </c>
      <c r="AK136" s="147"/>
      <c r="AL136" s="147"/>
      <c r="AM136" s="147"/>
      <c r="AN136" s="147"/>
      <c r="AO136" s="147"/>
      <c r="AP136"/>
      <c r="AQ136" s="147"/>
      <c r="AR136" s="147"/>
      <c r="AS136" s="181"/>
      <c r="AT136" s="182"/>
      <c r="AU136" s="54"/>
      <c r="AV136" s="217" t="s">
        <v>133</v>
      </c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</row>
    <row r="137" spans="1:96" s="52" customFormat="1" ht="15" customHeight="1">
      <c r="A137" s="108">
        <v>127</v>
      </c>
      <c r="B137" s="116"/>
      <c r="D137" s="269"/>
      <c r="E137" s="269"/>
      <c r="F137" s="267"/>
      <c r="G137" s="112"/>
      <c r="H137" s="112"/>
      <c r="I137" s="112"/>
      <c r="J137" s="112"/>
      <c r="K137" s="113"/>
      <c r="L137" s="64">
        <f t="shared" si="34"/>
      </c>
      <c r="M137" s="270">
        <f t="shared" si="35"/>
      </c>
      <c r="N137" s="272">
        <f t="shared" si="37"/>
        <v>39356</v>
      </c>
      <c r="O137" s="271">
        <f t="shared" si="41"/>
        <v>39356</v>
      </c>
      <c r="P137" s="271">
        <f t="shared" si="41"/>
        <v>39356</v>
      </c>
      <c r="Q137" s="271">
        <f t="shared" si="41"/>
        <v>39356</v>
      </c>
      <c r="R137" s="271">
        <f t="shared" si="41"/>
        <v>39356</v>
      </c>
      <c r="S137" s="116"/>
      <c r="T137" s="145"/>
      <c r="U137" s="145"/>
      <c r="V137" s="145"/>
      <c r="W137" s="145"/>
      <c r="X137" s="146"/>
      <c r="Y137" s="147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147"/>
      <c r="AJ137" s="268"/>
      <c r="AK137" s="147"/>
      <c r="AL137" s="147"/>
      <c r="AM137" s="147"/>
      <c r="AN137" s="147"/>
      <c r="AO137" s="147"/>
      <c r="AP137"/>
      <c r="AQ137" s="147"/>
      <c r="AR137" s="147"/>
      <c r="AS137" s="181"/>
      <c r="AT137" s="182"/>
      <c r="AU137" s="54"/>
      <c r="AV137" s="217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7"/>
      <c r="CH137" s="167"/>
      <c r="CI137" s="167"/>
      <c r="CJ137" s="167"/>
      <c r="CK137" s="167"/>
      <c r="CL137" s="167"/>
      <c r="CM137" s="167"/>
      <c r="CN137" s="167"/>
      <c r="CO137" s="167"/>
      <c r="CP137" s="167"/>
      <c r="CQ137" s="167"/>
      <c r="CR137" s="167"/>
    </row>
    <row r="138" spans="1:96" s="52" customFormat="1" ht="15" customHeight="1">
      <c r="A138" s="108">
        <v>128</v>
      </c>
      <c r="B138" s="116"/>
      <c r="C138" s="52" t="s">
        <v>216</v>
      </c>
      <c r="D138" s="269"/>
      <c r="E138" s="269"/>
      <c r="F138" s="267"/>
      <c r="G138" s="112"/>
      <c r="H138" s="112"/>
      <c r="I138" s="112"/>
      <c r="J138" s="112"/>
      <c r="K138" s="113"/>
      <c r="L138" s="64">
        <f t="shared" si="34"/>
      </c>
      <c r="M138" s="270">
        <f t="shared" si="35"/>
      </c>
      <c r="N138" s="272">
        <f t="shared" si="37"/>
        <v>39356</v>
      </c>
      <c r="O138" s="271">
        <f t="shared" si="41"/>
        <v>39356</v>
      </c>
      <c r="P138" s="271">
        <f t="shared" si="41"/>
        <v>39356</v>
      </c>
      <c r="Q138" s="271">
        <f t="shared" si="41"/>
        <v>39356</v>
      </c>
      <c r="R138" s="271">
        <f t="shared" si="41"/>
        <v>39356</v>
      </c>
      <c r="S138" s="116"/>
      <c r="T138" s="145">
        <v>1</v>
      </c>
      <c r="U138" s="145"/>
      <c r="V138" s="145"/>
      <c r="W138" s="145"/>
      <c r="X138" s="146"/>
      <c r="Y138" s="147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147"/>
      <c r="AJ138" s="268"/>
      <c r="AK138" s="147"/>
      <c r="AL138" s="147"/>
      <c r="AM138" s="147"/>
      <c r="AN138" s="147"/>
      <c r="AO138" s="147"/>
      <c r="AP138"/>
      <c r="AQ138" s="147"/>
      <c r="AR138" s="147"/>
      <c r="AS138" s="181"/>
      <c r="AT138" s="182"/>
      <c r="AU138" s="54"/>
      <c r="AV138" s="217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</row>
    <row r="139" spans="1:96" s="52" customFormat="1" ht="15" customHeight="1">
      <c r="A139" s="108">
        <v>129</v>
      </c>
      <c r="B139" s="116"/>
      <c r="C139" s="269"/>
      <c r="D139" s="269" t="s">
        <v>188</v>
      </c>
      <c r="E139" s="269"/>
      <c r="F139" s="267">
        <v>2</v>
      </c>
      <c r="G139" s="112"/>
      <c r="H139" s="112">
        <v>19</v>
      </c>
      <c r="I139" s="112"/>
      <c r="J139" s="112"/>
      <c r="K139" s="113">
        <v>40695</v>
      </c>
      <c r="L139" s="64">
        <f t="shared" si="34"/>
        <v>40695</v>
      </c>
      <c r="M139" s="270">
        <f t="shared" si="35"/>
        <v>40697.8</v>
      </c>
      <c r="N139" s="272">
        <f t="shared" si="37"/>
        <v>40695</v>
      </c>
      <c r="O139" s="271">
        <f t="shared" si="41"/>
        <v>39356</v>
      </c>
      <c r="P139" s="271">
        <f t="shared" si="41"/>
        <v>40482.600000000006</v>
      </c>
      <c r="Q139" s="271">
        <f t="shared" si="41"/>
        <v>39356</v>
      </c>
      <c r="R139" s="271">
        <f t="shared" si="41"/>
        <v>39356</v>
      </c>
      <c r="S139" s="116"/>
      <c r="T139" s="145"/>
      <c r="U139" s="145"/>
      <c r="V139" s="145"/>
      <c r="W139" s="145"/>
      <c r="X139" s="146"/>
      <c r="Y139" s="147"/>
      <c r="Z139" s="268"/>
      <c r="AA139" s="268"/>
      <c r="AB139" s="268"/>
      <c r="AC139" s="268"/>
      <c r="AD139" s="268"/>
      <c r="AE139" s="268"/>
      <c r="AF139" s="268"/>
      <c r="AG139" s="268"/>
      <c r="AH139" s="268">
        <v>8</v>
      </c>
      <c r="AI139" s="147">
        <f t="shared" si="43"/>
        <v>16</v>
      </c>
      <c r="AJ139" s="268">
        <f>4*F139*8</f>
        <v>64</v>
      </c>
      <c r="AK139" s="147"/>
      <c r="AL139" s="147"/>
      <c r="AM139" s="147"/>
      <c r="AN139" s="147"/>
      <c r="AO139" s="147"/>
      <c r="AP139"/>
      <c r="AQ139" s="147"/>
      <c r="AR139" s="147"/>
      <c r="AS139" s="181"/>
      <c r="AT139" s="182"/>
      <c r="AU139" s="54"/>
      <c r="AV139" s="217" t="s">
        <v>133</v>
      </c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</row>
    <row r="140" spans="1:96" s="52" customFormat="1" ht="15" customHeight="1">
      <c r="A140" s="108">
        <v>130</v>
      </c>
      <c r="B140" s="116"/>
      <c r="C140" s="269"/>
      <c r="D140" s="269" t="s">
        <v>217</v>
      </c>
      <c r="E140" s="269"/>
      <c r="F140" s="267">
        <v>2</v>
      </c>
      <c r="G140" s="112">
        <v>129</v>
      </c>
      <c r="H140" s="112"/>
      <c r="I140" s="112"/>
      <c r="J140" s="112"/>
      <c r="K140" s="113"/>
      <c r="L140" s="64">
        <f t="shared" si="34"/>
        <v>40697.8</v>
      </c>
      <c r="M140" s="270">
        <f t="shared" si="35"/>
        <v>40700.600000000006</v>
      </c>
      <c r="N140" s="272">
        <f t="shared" si="37"/>
        <v>39356</v>
      </c>
      <c r="O140" s="271">
        <f t="shared" si="41"/>
        <v>40697.8</v>
      </c>
      <c r="P140" s="271">
        <f t="shared" si="41"/>
        <v>39356</v>
      </c>
      <c r="Q140" s="271">
        <f t="shared" si="41"/>
        <v>39356</v>
      </c>
      <c r="R140" s="271">
        <f t="shared" si="41"/>
        <v>39356</v>
      </c>
      <c r="S140" s="116"/>
      <c r="T140" s="145"/>
      <c r="U140" s="145"/>
      <c r="V140" s="145"/>
      <c r="W140" s="145"/>
      <c r="X140" s="146"/>
      <c r="Y140" s="147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147">
        <f t="shared" si="43"/>
        <v>16</v>
      </c>
      <c r="AJ140" s="268">
        <f>4*F140*8</f>
        <v>64</v>
      </c>
      <c r="AK140" s="147"/>
      <c r="AL140" s="147"/>
      <c r="AM140" s="147"/>
      <c r="AN140" s="147"/>
      <c r="AO140" s="147"/>
      <c r="AP140"/>
      <c r="AQ140" s="147"/>
      <c r="AR140" s="147"/>
      <c r="AS140" s="181"/>
      <c r="AT140" s="182"/>
      <c r="AU140" s="54"/>
      <c r="AV140" s="217" t="s">
        <v>133</v>
      </c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</row>
    <row r="141" spans="1:96" s="52" customFormat="1" ht="15" customHeight="1">
      <c r="A141" s="108">
        <v>131</v>
      </c>
      <c r="B141" s="116"/>
      <c r="C141" s="269"/>
      <c r="D141" s="269" t="s">
        <v>218</v>
      </c>
      <c r="E141" s="269"/>
      <c r="F141" s="267">
        <v>2</v>
      </c>
      <c r="G141" s="112">
        <v>130</v>
      </c>
      <c r="H141" s="112"/>
      <c r="I141" s="112"/>
      <c r="J141" s="112"/>
      <c r="K141" s="113"/>
      <c r="L141" s="64">
        <f t="shared" si="34"/>
        <v>40700.600000000006</v>
      </c>
      <c r="M141" s="270">
        <f t="shared" si="35"/>
        <v>40703.40000000001</v>
      </c>
      <c r="N141" s="272">
        <f t="shared" si="37"/>
        <v>39356</v>
      </c>
      <c r="O141" s="271">
        <f t="shared" si="41"/>
        <v>40700.600000000006</v>
      </c>
      <c r="P141" s="271">
        <f t="shared" si="41"/>
        <v>39356</v>
      </c>
      <c r="Q141" s="271">
        <f t="shared" si="41"/>
        <v>39356</v>
      </c>
      <c r="R141" s="271">
        <f t="shared" si="41"/>
        <v>39356</v>
      </c>
      <c r="S141" s="116"/>
      <c r="T141" s="145"/>
      <c r="U141" s="145"/>
      <c r="V141" s="145"/>
      <c r="W141" s="145"/>
      <c r="X141" s="146"/>
      <c r="Y141" s="147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147">
        <f t="shared" si="43"/>
        <v>16</v>
      </c>
      <c r="AJ141" s="268">
        <f>4*F141*8</f>
        <v>64</v>
      </c>
      <c r="AK141" s="147"/>
      <c r="AL141" s="147"/>
      <c r="AM141" s="147"/>
      <c r="AN141" s="147"/>
      <c r="AO141" s="147"/>
      <c r="AP141"/>
      <c r="AQ141" s="147"/>
      <c r="AR141" s="147"/>
      <c r="AS141" s="181"/>
      <c r="AT141" s="182"/>
      <c r="AU141" s="54"/>
      <c r="AV141" s="217" t="s">
        <v>133</v>
      </c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</row>
    <row r="142" spans="1:96" s="52" customFormat="1" ht="15" customHeight="1">
      <c r="A142" s="108">
        <v>132</v>
      </c>
      <c r="B142" s="116"/>
      <c r="D142" s="269" t="s">
        <v>219</v>
      </c>
      <c r="E142" s="269"/>
      <c r="F142" s="267">
        <v>1</v>
      </c>
      <c r="G142" s="112">
        <v>131</v>
      </c>
      <c r="H142" s="112"/>
      <c r="I142" s="112"/>
      <c r="J142" s="112"/>
      <c r="K142" s="113"/>
      <c r="L142" s="64">
        <f t="shared" si="34"/>
        <v>40703.40000000001</v>
      </c>
      <c r="M142" s="270">
        <f t="shared" si="35"/>
        <v>40704.80000000001</v>
      </c>
      <c r="N142" s="272">
        <f t="shared" si="37"/>
        <v>39356</v>
      </c>
      <c r="O142" s="271">
        <f t="shared" si="41"/>
        <v>40703.40000000001</v>
      </c>
      <c r="P142" s="271">
        <f t="shared" si="41"/>
        <v>39356</v>
      </c>
      <c r="Q142" s="271">
        <f t="shared" si="41"/>
        <v>39356</v>
      </c>
      <c r="R142" s="271">
        <f t="shared" si="41"/>
        <v>39356</v>
      </c>
      <c r="S142" s="116"/>
      <c r="T142" s="145"/>
      <c r="U142" s="145"/>
      <c r="V142" s="145"/>
      <c r="W142" s="145"/>
      <c r="X142" s="146"/>
      <c r="Y142" s="147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147">
        <f t="shared" si="43"/>
        <v>8</v>
      </c>
      <c r="AJ142" s="268">
        <f>4*F142*8</f>
        <v>32</v>
      </c>
      <c r="AK142" s="147"/>
      <c r="AL142" s="147"/>
      <c r="AM142" s="147"/>
      <c r="AN142" s="147"/>
      <c r="AO142" s="147"/>
      <c r="AP142"/>
      <c r="AQ142" s="147"/>
      <c r="AR142" s="147"/>
      <c r="AS142" s="181"/>
      <c r="AT142" s="182"/>
      <c r="AU142" s="54"/>
      <c r="AV142" s="217" t="s">
        <v>133</v>
      </c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</row>
    <row r="143" spans="1:96" s="52" customFormat="1" ht="15" customHeight="1">
      <c r="A143" s="108">
        <v>133</v>
      </c>
      <c r="B143" s="116"/>
      <c r="D143" s="269" t="s">
        <v>220</v>
      </c>
      <c r="E143" s="269"/>
      <c r="F143" s="267">
        <v>1</v>
      </c>
      <c r="G143" s="112">
        <v>132</v>
      </c>
      <c r="H143" s="112"/>
      <c r="I143" s="112"/>
      <c r="J143" s="112"/>
      <c r="K143" s="113"/>
      <c r="L143" s="64">
        <f t="shared" si="34"/>
        <v>40704.80000000001</v>
      </c>
      <c r="M143" s="270">
        <f t="shared" si="35"/>
        <v>40706.20000000001</v>
      </c>
      <c r="N143" s="272">
        <f t="shared" si="37"/>
        <v>39356</v>
      </c>
      <c r="O143" s="271">
        <f t="shared" si="41"/>
        <v>40704.80000000001</v>
      </c>
      <c r="P143" s="271">
        <f t="shared" si="41"/>
        <v>39356</v>
      </c>
      <c r="Q143" s="271">
        <f t="shared" si="41"/>
        <v>39356</v>
      </c>
      <c r="R143" s="271">
        <f t="shared" si="41"/>
        <v>39356</v>
      </c>
      <c r="S143" s="116"/>
      <c r="T143" s="145"/>
      <c r="U143" s="145"/>
      <c r="V143" s="145"/>
      <c r="W143" s="145"/>
      <c r="X143" s="146"/>
      <c r="Y143" s="147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147">
        <f t="shared" si="43"/>
        <v>8</v>
      </c>
      <c r="AJ143" s="268">
        <f>4*F143*8</f>
        <v>32</v>
      </c>
      <c r="AK143" s="147"/>
      <c r="AL143" s="147"/>
      <c r="AM143" s="147"/>
      <c r="AN143" s="147"/>
      <c r="AO143" s="147"/>
      <c r="AP143"/>
      <c r="AQ143" s="147"/>
      <c r="AR143" s="147"/>
      <c r="AS143" s="181"/>
      <c r="AT143" s="182"/>
      <c r="AU143" s="54"/>
      <c r="AV143" s="217" t="s">
        <v>133</v>
      </c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</row>
    <row r="144" spans="1:96" s="52" customFormat="1" ht="15" customHeight="1">
      <c r="A144" s="108">
        <v>134</v>
      </c>
      <c r="B144" s="116"/>
      <c r="D144" s="269" t="s">
        <v>193</v>
      </c>
      <c r="E144" s="269"/>
      <c r="F144" s="267">
        <v>2</v>
      </c>
      <c r="G144" s="112">
        <v>133</v>
      </c>
      <c r="H144" s="112"/>
      <c r="I144" s="112"/>
      <c r="J144" s="112"/>
      <c r="K144" s="113"/>
      <c r="L144" s="64">
        <f t="shared" si="34"/>
        <v>40706.20000000001</v>
      </c>
      <c r="M144" s="270">
        <f t="shared" si="35"/>
        <v>40709.000000000015</v>
      </c>
      <c r="N144" s="272">
        <f t="shared" si="37"/>
        <v>39356</v>
      </c>
      <c r="O144" s="271">
        <f t="shared" si="41"/>
        <v>40706.20000000001</v>
      </c>
      <c r="P144" s="271">
        <f t="shared" si="41"/>
        <v>39356</v>
      </c>
      <c r="Q144" s="271">
        <f t="shared" si="41"/>
        <v>39356</v>
      </c>
      <c r="R144" s="271">
        <f t="shared" si="41"/>
        <v>39356</v>
      </c>
      <c r="S144" s="116"/>
      <c r="T144" s="145"/>
      <c r="U144" s="145"/>
      <c r="V144" s="145"/>
      <c r="W144" s="145"/>
      <c r="X144" s="146"/>
      <c r="Y144" s="147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147">
        <f t="shared" si="43"/>
        <v>16</v>
      </c>
      <c r="AJ144" s="268">
        <f>5*F144*8</f>
        <v>80</v>
      </c>
      <c r="AK144" s="147"/>
      <c r="AL144" s="147"/>
      <c r="AM144" s="147"/>
      <c r="AN144" s="147"/>
      <c r="AO144" s="147"/>
      <c r="AP144"/>
      <c r="AQ144" s="147"/>
      <c r="AR144" s="147"/>
      <c r="AS144" s="181"/>
      <c r="AT144" s="182"/>
      <c r="AU144" s="54"/>
      <c r="AV144" s="217" t="s">
        <v>133</v>
      </c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7"/>
      <c r="CH144" s="167"/>
      <c r="CI144" s="167"/>
      <c r="CJ144" s="167"/>
      <c r="CK144" s="167"/>
      <c r="CL144" s="167"/>
      <c r="CM144" s="167"/>
      <c r="CN144" s="167"/>
      <c r="CO144" s="167"/>
      <c r="CP144" s="167"/>
      <c r="CQ144" s="167"/>
      <c r="CR144" s="167"/>
    </row>
    <row r="145" spans="1:96" s="52" customFormat="1" ht="15" customHeight="1">
      <c r="A145" s="108">
        <v>135</v>
      </c>
      <c r="B145" s="116"/>
      <c r="C145" s="269"/>
      <c r="D145" s="269" t="s">
        <v>221</v>
      </c>
      <c r="E145" s="269"/>
      <c r="F145" s="267">
        <v>2</v>
      </c>
      <c r="G145" s="112">
        <v>134</v>
      </c>
      <c r="H145" s="112"/>
      <c r="I145" s="112"/>
      <c r="J145" s="112"/>
      <c r="K145" s="113"/>
      <c r="L145" s="64">
        <f t="shared" si="34"/>
        <v>40709.000000000015</v>
      </c>
      <c r="M145" s="270">
        <f t="shared" si="35"/>
        <v>40711.80000000002</v>
      </c>
      <c r="N145" s="272">
        <f t="shared" si="37"/>
        <v>39356</v>
      </c>
      <c r="O145" s="271">
        <f t="shared" si="41"/>
        <v>40709.000000000015</v>
      </c>
      <c r="P145" s="271">
        <f t="shared" si="41"/>
        <v>39356</v>
      </c>
      <c r="Q145" s="271">
        <f t="shared" si="41"/>
        <v>39356</v>
      </c>
      <c r="R145" s="271">
        <f t="shared" si="41"/>
        <v>39356</v>
      </c>
      <c r="S145" s="116"/>
      <c r="T145" s="145"/>
      <c r="U145" s="145"/>
      <c r="V145" s="145"/>
      <c r="W145" s="145"/>
      <c r="X145" s="146"/>
      <c r="Y145" s="147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147">
        <f t="shared" si="43"/>
        <v>16</v>
      </c>
      <c r="AJ145" s="268">
        <f>4*F145*8</f>
        <v>64</v>
      </c>
      <c r="AK145" s="147"/>
      <c r="AL145" s="147"/>
      <c r="AM145" s="147"/>
      <c r="AN145" s="147"/>
      <c r="AO145" s="147"/>
      <c r="AP145"/>
      <c r="AQ145" s="147"/>
      <c r="AR145" s="147"/>
      <c r="AS145" s="181"/>
      <c r="AT145" s="182"/>
      <c r="AU145" s="54"/>
      <c r="AV145" s="217" t="s">
        <v>133</v>
      </c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</row>
    <row r="146" spans="1:96" s="52" customFormat="1" ht="15" customHeight="1">
      <c r="A146" s="108">
        <v>136</v>
      </c>
      <c r="B146" s="116"/>
      <c r="C146" s="269"/>
      <c r="D146" s="269" t="s">
        <v>194</v>
      </c>
      <c r="E146" s="269"/>
      <c r="F146" s="267">
        <v>3</v>
      </c>
      <c r="G146" s="112">
        <v>135</v>
      </c>
      <c r="H146" s="112"/>
      <c r="I146" s="112"/>
      <c r="J146" s="112"/>
      <c r="K146" s="113"/>
      <c r="L146" s="64">
        <f t="shared" si="34"/>
        <v>40711.80000000002</v>
      </c>
      <c r="M146" s="270">
        <f t="shared" si="35"/>
        <v>40716.000000000015</v>
      </c>
      <c r="N146" s="272">
        <f t="shared" si="37"/>
        <v>39356</v>
      </c>
      <c r="O146" s="271">
        <f t="shared" si="41"/>
        <v>40711.80000000002</v>
      </c>
      <c r="P146" s="271">
        <f t="shared" si="41"/>
        <v>39356</v>
      </c>
      <c r="Q146" s="271">
        <f t="shared" si="41"/>
        <v>39356</v>
      </c>
      <c r="R146" s="271">
        <f t="shared" si="41"/>
        <v>39356</v>
      </c>
      <c r="S146" s="116"/>
      <c r="T146" s="145"/>
      <c r="U146" s="145"/>
      <c r="V146" s="145"/>
      <c r="W146" s="145"/>
      <c r="X146" s="146"/>
      <c r="Y146" s="147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147">
        <f t="shared" si="43"/>
        <v>24</v>
      </c>
      <c r="AJ146" s="268">
        <f>4*F146*8</f>
        <v>96</v>
      </c>
      <c r="AK146" s="147"/>
      <c r="AL146" s="147"/>
      <c r="AM146" s="147"/>
      <c r="AN146" s="147"/>
      <c r="AO146" s="147"/>
      <c r="AP146"/>
      <c r="AQ146" s="147"/>
      <c r="AR146" s="147"/>
      <c r="AS146" s="181"/>
      <c r="AT146" s="182"/>
      <c r="AU146" s="54"/>
      <c r="AV146" s="217" t="s">
        <v>133</v>
      </c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</row>
    <row r="147" spans="1:96" s="52" customFormat="1" ht="15" customHeight="1">
      <c r="A147" s="108">
        <v>137</v>
      </c>
      <c r="B147" s="116"/>
      <c r="C147" s="269"/>
      <c r="D147" s="269"/>
      <c r="E147" s="269"/>
      <c r="F147" s="267"/>
      <c r="G147" s="112"/>
      <c r="H147" s="112"/>
      <c r="I147" s="112"/>
      <c r="J147" s="112"/>
      <c r="K147" s="113"/>
      <c r="L147" s="64">
        <f t="shared" si="34"/>
      </c>
      <c r="M147" s="270">
        <f t="shared" si="35"/>
      </c>
      <c r="N147" s="272">
        <f t="shared" si="37"/>
        <v>39356</v>
      </c>
      <c r="O147" s="271">
        <f t="shared" si="41"/>
        <v>39356</v>
      </c>
      <c r="P147" s="271">
        <f t="shared" si="41"/>
        <v>39356</v>
      </c>
      <c r="Q147" s="271">
        <f t="shared" si="41"/>
        <v>39356</v>
      </c>
      <c r="R147" s="271">
        <f t="shared" si="41"/>
        <v>39356</v>
      </c>
      <c r="S147" s="116"/>
      <c r="T147" s="145"/>
      <c r="U147" s="145"/>
      <c r="V147" s="145"/>
      <c r="W147" s="145"/>
      <c r="X147" s="146"/>
      <c r="Y147" s="147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147"/>
      <c r="AJ147" s="268"/>
      <c r="AK147" s="147"/>
      <c r="AL147" s="147"/>
      <c r="AM147" s="147"/>
      <c r="AN147" s="147"/>
      <c r="AO147" s="147"/>
      <c r="AP147"/>
      <c r="AQ147" s="147"/>
      <c r="AR147" s="147"/>
      <c r="AS147" s="181"/>
      <c r="AT147" s="182"/>
      <c r="AU147" s="54"/>
      <c r="AV147" s="217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</row>
    <row r="148" spans="1:96" s="52" customFormat="1" ht="15" customHeight="1">
      <c r="A148" s="108">
        <v>138</v>
      </c>
      <c r="B148" s="116"/>
      <c r="C148" s="52" t="s">
        <v>222</v>
      </c>
      <c r="D148" s="269"/>
      <c r="E148" s="269"/>
      <c r="F148" s="267"/>
      <c r="G148" s="112"/>
      <c r="H148" s="112"/>
      <c r="I148" s="112"/>
      <c r="J148" s="112"/>
      <c r="K148" s="113"/>
      <c r="L148" s="64">
        <f t="shared" si="34"/>
      </c>
      <c r="M148" s="270">
        <f t="shared" si="35"/>
      </c>
      <c r="N148" s="272">
        <f t="shared" si="37"/>
        <v>39356</v>
      </c>
      <c r="O148" s="271">
        <f t="shared" si="41"/>
        <v>39356</v>
      </c>
      <c r="P148" s="271">
        <f t="shared" si="41"/>
        <v>39356</v>
      </c>
      <c r="Q148" s="271">
        <f t="shared" si="41"/>
        <v>39356</v>
      </c>
      <c r="R148" s="271">
        <f t="shared" si="41"/>
        <v>39356</v>
      </c>
      <c r="S148" s="116"/>
      <c r="T148" s="145">
        <v>1</v>
      </c>
      <c r="U148" s="145"/>
      <c r="V148" s="145"/>
      <c r="W148" s="145"/>
      <c r="X148" s="146"/>
      <c r="Y148" s="147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147"/>
      <c r="AJ148" s="268"/>
      <c r="AK148" s="147"/>
      <c r="AL148" s="147"/>
      <c r="AM148" s="147"/>
      <c r="AN148" s="147"/>
      <c r="AO148" s="147"/>
      <c r="AP148"/>
      <c r="AQ148" s="147"/>
      <c r="AR148" s="147"/>
      <c r="AS148" s="181"/>
      <c r="AT148" s="182"/>
      <c r="AU148" s="54"/>
      <c r="AV148" s="217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7"/>
      <c r="CH148" s="167"/>
      <c r="CI148" s="167"/>
      <c r="CJ148" s="167"/>
      <c r="CK148" s="167"/>
      <c r="CL148" s="167"/>
      <c r="CM148" s="167"/>
      <c r="CN148" s="167"/>
      <c r="CO148" s="167"/>
      <c r="CP148" s="167"/>
      <c r="CQ148" s="167"/>
      <c r="CR148" s="167"/>
    </row>
    <row r="149" spans="1:96" s="52" customFormat="1" ht="15" customHeight="1">
      <c r="A149" s="108">
        <v>139</v>
      </c>
      <c r="B149" s="116"/>
      <c r="C149" s="269"/>
      <c r="D149" s="269" t="s">
        <v>188</v>
      </c>
      <c r="E149" s="269"/>
      <c r="F149" s="267">
        <v>2</v>
      </c>
      <c r="G149" s="112"/>
      <c r="H149" s="112"/>
      <c r="I149" s="112"/>
      <c r="J149" s="112"/>
      <c r="K149" s="113"/>
      <c r="L149" s="64">
        <f t="shared" si="34"/>
        <v>39356</v>
      </c>
      <c r="M149" s="270">
        <f t="shared" si="35"/>
        <v>39358.8</v>
      </c>
      <c r="N149" s="272">
        <f t="shared" si="37"/>
        <v>39356</v>
      </c>
      <c r="O149" s="271">
        <f t="shared" si="41"/>
        <v>39356</v>
      </c>
      <c r="P149" s="271">
        <f t="shared" si="41"/>
        <v>39356</v>
      </c>
      <c r="Q149" s="271">
        <f t="shared" si="41"/>
        <v>39356</v>
      </c>
      <c r="R149" s="271">
        <f t="shared" si="41"/>
        <v>39356</v>
      </c>
      <c r="S149" s="116"/>
      <c r="T149" s="145"/>
      <c r="U149" s="145"/>
      <c r="V149" s="145"/>
      <c r="W149" s="145"/>
      <c r="X149" s="146"/>
      <c r="Y149" s="147"/>
      <c r="Z149" s="268"/>
      <c r="AA149" s="268"/>
      <c r="AB149" s="268"/>
      <c r="AC149" s="268"/>
      <c r="AD149" s="268"/>
      <c r="AE149" s="268"/>
      <c r="AF149" s="268"/>
      <c r="AG149" s="268"/>
      <c r="AH149" s="268">
        <v>8</v>
      </c>
      <c r="AI149" s="147">
        <f t="shared" si="43"/>
        <v>16</v>
      </c>
      <c r="AJ149" s="268">
        <f>4*F149*8</f>
        <v>64</v>
      </c>
      <c r="AK149" s="147"/>
      <c r="AL149" s="147"/>
      <c r="AM149" s="147"/>
      <c r="AN149" s="147"/>
      <c r="AO149" s="147"/>
      <c r="AP149"/>
      <c r="AQ149" s="147"/>
      <c r="AR149" s="147"/>
      <c r="AS149" s="181"/>
      <c r="AT149" s="182"/>
      <c r="AU149" s="54"/>
      <c r="AV149" s="217" t="s">
        <v>133</v>
      </c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7"/>
      <c r="CH149" s="167"/>
      <c r="CI149" s="167"/>
      <c r="CJ149" s="167"/>
      <c r="CK149" s="167"/>
      <c r="CL149" s="167"/>
      <c r="CM149" s="167"/>
      <c r="CN149" s="167"/>
      <c r="CO149" s="167"/>
      <c r="CP149" s="167"/>
      <c r="CQ149" s="167"/>
      <c r="CR149" s="167"/>
    </row>
    <row r="150" spans="1:96" s="52" customFormat="1" ht="15" customHeight="1">
      <c r="A150" s="108">
        <v>140</v>
      </c>
      <c r="B150" s="116"/>
      <c r="C150" s="269"/>
      <c r="D150" s="269" t="s">
        <v>217</v>
      </c>
      <c r="E150" s="269"/>
      <c r="F150" s="267">
        <v>2</v>
      </c>
      <c r="G150" s="112">
        <v>139</v>
      </c>
      <c r="H150" s="112"/>
      <c r="I150" s="112"/>
      <c r="J150" s="112"/>
      <c r="K150" s="113"/>
      <c r="L150" s="64">
        <f t="shared" si="34"/>
        <v>39358.8</v>
      </c>
      <c r="M150" s="270">
        <f t="shared" si="35"/>
        <v>39361.600000000006</v>
      </c>
      <c r="N150" s="272">
        <f t="shared" si="37"/>
        <v>39356</v>
      </c>
      <c r="O150" s="271">
        <f t="shared" si="41"/>
        <v>39358.8</v>
      </c>
      <c r="P150" s="271">
        <f t="shared" si="41"/>
        <v>39356</v>
      </c>
      <c r="Q150" s="271">
        <f t="shared" si="41"/>
        <v>39356</v>
      </c>
      <c r="R150" s="271">
        <f t="shared" si="41"/>
        <v>39356</v>
      </c>
      <c r="S150" s="116"/>
      <c r="T150" s="145"/>
      <c r="U150" s="145"/>
      <c r="V150" s="145"/>
      <c r="W150" s="145"/>
      <c r="X150" s="146"/>
      <c r="Y150" s="147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147">
        <f t="shared" si="43"/>
        <v>16</v>
      </c>
      <c r="AJ150" s="268">
        <f>4*F150*8</f>
        <v>64</v>
      </c>
      <c r="AK150" s="147"/>
      <c r="AL150" s="147"/>
      <c r="AM150" s="147"/>
      <c r="AN150" s="147"/>
      <c r="AO150" s="147"/>
      <c r="AP150"/>
      <c r="AQ150" s="147"/>
      <c r="AR150" s="147"/>
      <c r="AS150" s="181"/>
      <c r="AT150" s="182"/>
      <c r="AU150" s="54"/>
      <c r="AV150" s="217" t="s">
        <v>133</v>
      </c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</row>
    <row r="151" spans="1:96" s="52" customFormat="1" ht="15" customHeight="1">
      <c r="A151" s="108">
        <v>141</v>
      </c>
      <c r="B151" s="116"/>
      <c r="C151" s="269"/>
      <c r="D151" s="269" t="s">
        <v>218</v>
      </c>
      <c r="E151" s="269"/>
      <c r="F151" s="267">
        <v>2</v>
      </c>
      <c r="G151" s="112">
        <v>140</v>
      </c>
      <c r="H151" s="112"/>
      <c r="I151" s="112"/>
      <c r="J151" s="112"/>
      <c r="K151" s="113"/>
      <c r="L151" s="64">
        <f t="shared" si="34"/>
        <v>39361.600000000006</v>
      </c>
      <c r="M151" s="270">
        <f t="shared" si="35"/>
        <v>39364.40000000001</v>
      </c>
      <c r="N151" s="272">
        <f t="shared" si="37"/>
        <v>39356</v>
      </c>
      <c r="O151" s="271">
        <f t="shared" si="41"/>
        <v>39361.600000000006</v>
      </c>
      <c r="P151" s="271">
        <f t="shared" si="41"/>
        <v>39356</v>
      </c>
      <c r="Q151" s="271">
        <f t="shared" si="41"/>
        <v>39356</v>
      </c>
      <c r="R151" s="271">
        <f t="shared" si="41"/>
        <v>39356</v>
      </c>
      <c r="S151" s="116"/>
      <c r="T151" s="145"/>
      <c r="U151" s="145"/>
      <c r="V151" s="145"/>
      <c r="W151" s="145"/>
      <c r="X151" s="146"/>
      <c r="Y151" s="147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147">
        <f t="shared" si="43"/>
        <v>16</v>
      </c>
      <c r="AJ151" s="268">
        <f>4*F151*8</f>
        <v>64</v>
      </c>
      <c r="AK151" s="147"/>
      <c r="AL151" s="147"/>
      <c r="AM151" s="147"/>
      <c r="AN151" s="147"/>
      <c r="AO151" s="147"/>
      <c r="AP151"/>
      <c r="AQ151" s="147"/>
      <c r="AR151" s="147"/>
      <c r="AS151" s="181"/>
      <c r="AT151" s="182"/>
      <c r="AU151" s="54"/>
      <c r="AV151" s="217" t="s">
        <v>133</v>
      </c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</row>
    <row r="152" spans="1:96" s="52" customFormat="1" ht="15" customHeight="1">
      <c r="A152" s="108">
        <v>142</v>
      </c>
      <c r="B152" s="116"/>
      <c r="D152" s="269" t="s">
        <v>219</v>
      </c>
      <c r="E152" s="269"/>
      <c r="F152" s="267">
        <v>1</v>
      </c>
      <c r="G152" s="112">
        <v>141</v>
      </c>
      <c r="H152" s="112"/>
      <c r="I152" s="112"/>
      <c r="J152" s="112"/>
      <c r="K152" s="113"/>
      <c r="L152" s="64">
        <f t="shared" si="34"/>
        <v>39364.40000000001</v>
      </c>
      <c r="M152" s="270">
        <f t="shared" si="35"/>
        <v>39365.80000000001</v>
      </c>
      <c r="N152" s="272">
        <f t="shared" si="37"/>
        <v>39356</v>
      </c>
      <c r="O152" s="271">
        <f t="shared" si="41"/>
        <v>39364.40000000001</v>
      </c>
      <c r="P152" s="271">
        <f t="shared" si="41"/>
        <v>39356</v>
      </c>
      <c r="Q152" s="271">
        <f t="shared" si="41"/>
        <v>39356</v>
      </c>
      <c r="R152" s="271">
        <f t="shared" si="41"/>
        <v>39356</v>
      </c>
      <c r="S152" s="116"/>
      <c r="T152" s="145"/>
      <c r="U152" s="145"/>
      <c r="V152" s="145"/>
      <c r="W152" s="145"/>
      <c r="X152" s="146"/>
      <c r="Y152" s="147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147">
        <f t="shared" si="43"/>
        <v>8</v>
      </c>
      <c r="AJ152" s="268">
        <f>4*F152*8</f>
        <v>32</v>
      </c>
      <c r="AK152" s="147"/>
      <c r="AL152" s="147"/>
      <c r="AM152" s="147"/>
      <c r="AN152" s="147"/>
      <c r="AO152" s="147"/>
      <c r="AP152"/>
      <c r="AQ152" s="147"/>
      <c r="AR152" s="147"/>
      <c r="AS152" s="181"/>
      <c r="AT152" s="182"/>
      <c r="AU152" s="54"/>
      <c r="AV152" s="217" t="s">
        <v>133</v>
      </c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</row>
    <row r="153" spans="1:96" s="52" customFormat="1" ht="15" customHeight="1">
      <c r="A153" s="108">
        <v>143</v>
      </c>
      <c r="B153" s="116"/>
      <c r="D153" s="269" t="s">
        <v>220</v>
      </c>
      <c r="E153" s="269"/>
      <c r="F153" s="267">
        <v>1</v>
      </c>
      <c r="G153" s="112">
        <v>142</v>
      </c>
      <c r="H153" s="112"/>
      <c r="I153" s="112"/>
      <c r="J153" s="112"/>
      <c r="K153" s="113"/>
      <c r="L153" s="64">
        <f t="shared" si="34"/>
        <v>39365.80000000001</v>
      </c>
      <c r="M153" s="270">
        <f t="shared" si="35"/>
        <v>39367.20000000001</v>
      </c>
      <c r="N153" s="272">
        <f t="shared" si="37"/>
        <v>39356</v>
      </c>
      <c r="O153" s="271">
        <f t="shared" si="41"/>
        <v>39365.80000000001</v>
      </c>
      <c r="P153" s="271">
        <f t="shared" si="41"/>
        <v>39356</v>
      </c>
      <c r="Q153" s="271">
        <f t="shared" si="41"/>
        <v>39356</v>
      </c>
      <c r="R153" s="271">
        <f t="shared" si="41"/>
        <v>39356</v>
      </c>
      <c r="S153" s="116"/>
      <c r="T153" s="145"/>
      <c r="U153" s="145"/>
      <c r="V153" s="145"/>
      <c r="W153" s="145"/>
      <c r="X153" s="146"/>
      <c r="Y153" s="147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147">
        <f t="shared" si="43"/>
        <v>8</v>
      </c>
      <c r="AJ153" s="268">
        <f>4*F153*8</f>
        <v>32</v>
      </c>
      <c r="AK153" s="147"/>
      <c r="AL153" s="147"/>
      <c r="AM153" s="147"/>
      <c r="AN153" s="147"/>
      <c r="AO153" s="147"/>
      <c r="AP153"/>
      <c r="AQ153" s="147"/>
      <c r="AR153" s="147"/>
      <c r="AS153" s="181"/>
      <c r="AT153" s="182"/>
      <c r="AU153" s="54"/>
      <c r="AV153" s="217" t="s">
        <v>133</v>
      </c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7"/>
      <c r="CH153" s="167"/>
      <c r="CI153" s="167"/>
      <c r="CJ153" s="167"/>
      <c r="CK153" s="167"/>
      <c r="CL153" s="167"/>
      <c r="CM153" s="167"/>
      <c r="CN153" s="167"/>
      <c r="CO153" s="167"/>
      <c r="CP153" s="167"/>
      <c r="CQ153" s="167"/>
      <c r="CR153" s="167"/>
    </row>
    <row r="154" spans="1:96" s="52" customFormat="1" ht="15" customHeight="1">
      <c r="A154" s="108">
        <v>144</v>
      </c>
      <c r="B154" s="109"/>
      <c r="D154" s="269" t="s">
        <v>193</v>
      </c>
      <c r="E154" s="269"/>
      <c r="F154" s="267">
        <v>2</v>
      </c>
      <c r="G154" s="112">
        <v>143</v>
      </c>
      <c r="H154" s="112"/>
      <c r="I154" s="112"/>
      <c r="J154" s="112"/>
      <c r="K154" s="113"/>
      <c r="L154" s="64">
        <f t="shared" si="34"/>
        <v>39367.20000000001</v>
      </c>
      <c r="M154" s="270">
        <f t="shared" si="35"/>
        <v>39370.000000000015</v>
      </c>
      <c r="N154" s="272">
        <f t="shared" si="37"/>
        <v>39356</v>
      </c>
      <c r="O154" s="271">
        <f t="shared" si="41"/>
        <v>39367.20000000001</v>
      </c>
      <c r="P154" s="271">
        <f t="shared" si="41"/>
        <v>39356</v>
      </c>
      <c r="Q154" s="271">
        <f t="shared" si="41"/>
        <v>39356</v>
      </c>
      <c r="R154" s="271">
        <f t="shared" si="41"/>
        <v>39356</v>
      </c>
      <c r="S154" s="116"/>
      <c r="T154" s="145"/>
      <c r="U154" s="145"/>
      <c r="V154" s="145"/>
      <c r="W154" s="145"/>
      <c r="X154" s="146"/>
      <c r="Y154" s="147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147">
        <f t="shared" si="43"/>
        <v>16</v>
      </c>
      <c r="AJ154" s="268">
        <f>5*F154*8</f>
        <v>80</v>
      </c>
      <c r="AK154" s="147"/>
      <c r="AL154" s="147"/>
      <c r="AM154" s="147"/>
      <c r="AN154" s="147"/>
      <c r="AO154" s="147"/>
      <c r="AP154"/>
      <c r="AQ154" s="147"/>
      <c r="AR154" s="147"/>
      <c r="AS154" s="181"/>
      <c r="AT154" s="182"/>
      <c r="AU154" s="54"/>
      <c r="AV154" s="217" t="s">
        <v>133</v>
      </c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7"/>
      <c r="CH154" s="167"/>
      <c r="CI154" s="167"/>
      <c r="CJ154" s="167"/>
      <c r="CK154" s="167"/>
      <c r="CL154" s="167"/>
      <c r="CM154" s="167"/>
      <c r="CN154" s="167"/>
      <c r="CO154" s="167"/>
      <c r="CP154" s="167"/>
      <c r="CQ154" s="167"/>
      <c r="CR154" s="167"/>
    </row>
    <row r="155" spans="1:96" s="52" customFormat="1" ht="15" customHeight="1">
      <c r="A155" s="108">
        <v>145</v>
      </c>
      <c r="B155" s="109"/>
      <c r="C155" s="269"/>
      <c r="D155" s="269" t="s">
        <v>221</v>
      </c>
      <c r="E155" s="269"/>
      <c r="F155" s="267">
        <v>2</v>
      </c>
      <c r="G155" s="112">
        <v>144</v>
      </c>
      <c r="H155" s="112"/>
      <c r="I155" s="112"/>
      <c r="J155" s="112"/>
      <c r="K155" s="113"/>
      <c r="L155" s="64">
        <f t="shared" si="34"/>
        <v>39370.000000000015</v>
      </c>
      <c r="M155" s="270">
        <f t="shared" si="35"/>
        <v>39372.80000000002</v>
      </c>
      <c r="N155" s="272">
        <f t="shared" si="37"/>
        <v>39356</v>
      </c>
      <c r="O155" s="271">
        <f t="shared" si="41"/>
        <v>39370.000000000015</v>
      </c>
      <c r="P155" s="271">
        <f t="shared" si="41"/>
        <v>39356</v>
      </c>
      <c r="Q155" s="271">
        <f t="shared" si="41"/>
        <v>39356</v>
      </c>
      <c r="R155" s="271">
        <f t="shared" si="41"/>
        <v>39356</v>
      </c>
      <c r="S155" s="116"/>
      <c r="T155" s="145"/>
      <c r="U155" s="145"/>
      <c r="V155" s="145"/>
      <c r="W155" s="145"/>
      <c r="X155" s="146"/>
      <c r="Y155" s="147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147">
        <f t="shared" si="43"/>
        <v>16</v>
      </c>
      <c r="AJ155" s="268">
        <f>4*F155*8</f>
        <v>64</v>
      </c>
      <c r="AK155" s="147"/>
      <c r="AL155" s="147"/>
      <c r="AM155" s="147"/>
      <c r="AN155" s="147"/>
      <c r="AO155" s="147"/>
      <c r="AP155"/>
      <c r="AQ155" s="147"/>
      <c r="AR155" s="147"/>
      <c r="AS155" s="181"/>
      <c r="AT155" s="182"/>
      <c r="AU155" s="54"/>
      <c r="AV155" s="217" t="s">
        <v>133</v>
      </c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</row>
    <row r="156" spans="1:96" s="52" customFormat="1" ht="15" customHeight="1">
      <c r="A156" s="108">
        <v>146</v>
      </c>
      <c r="B156" s="109"/>
      <c r="C156" s="269"/>
      <c r="D156" s="269" t="s">
        <v>194</v>
      </c>
      <c r="E156" s="269"/>
      <c r="F156" s="267">
        <v>3</v>
      </c>
      <c r="G156" s="112">
        <v>145</v>
      </c>
      <c r="H156" s="112"/>
      <c r="I156" s="112"/>
      <c r="J156" s="112"/>
      <c r="K156" s="113"/>
      <c r="L156" s="64">
        <f t="shared" si="34"/>
        <v>39372.80000000002</v>
      </c>
      <c r="M156" s="270">
        <f t="shared" si="35"/>
        <v>39377.000000000015</v>
      </c>
      <c r="N156" s="272">
        <f t="shared" si="37"/>
        <v>39356</v>
      </c>
      <c r="O156" s="271">
        <f t="shared" si="41"/>
        <v>39372.80000000002</v>
      </c>
      <c r="P156" s="271">
        <f t="shared" si="41"/>
        <v>39356</v>
      </c>
      <c r="Q156" s="271">
        <f t="shared" si="41"/>
        <v>39356</v>
      </c>
      <c r="R156" s="271">
        <f t="shared" si="41"/>
        <v>39356</v>
      </c>
      <c r="S156" s="116"/>
      <c r="T156" s="145"/>
      <c r="U156" s="145"/>
      <c r="V156" s="145"/>
      <c r="W156" s="145"/>
      <c r="X156" s="146"/>
      <c r="Y156" s="147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147">
        <f t="shared" si="43"/>
        <v>24</v>
      </c>
      <c r="AJ156" s="268">
        <f>4*F156*8</f>
        <v>96</v>
      </c>
      <c r="AK156" s="147"/>
      <c r="AL156" s="147"/>
      <c r="AM156" s="147"/>
      <c r="AN156" s="147"/>
      <c r="AO156" s="147"/>
      <c r="AP156"/>
      <c r="AQ156" s="147"/>
      <c r="AR156" s="147"/>
      <c r="AS156" s="181"/>
      <c r="AT156" s="182"/>
      <c r="AU156" s="54"/>
      <c r="AV156" s="217" t="s">
        <v>133</v>
      </c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7"/>
      <c r="CH156" s="167"/>
      <c r="CI156" s="167"/>
      <c r="CJ156" s="167"/>
      <c r="CK156" s="167"/>
      <c r="CL156" s="167"/>
      <c r="CM156" s="167"/>
      <c r="CN156" s="167"/>
      <c r="CO156" s="167"/>
      <c r="CP156" s="167"/>
      <c r="CQ156" s="167"/>
      <c r="CR156" s="167"/>
    </row>
    <row r="157" spans="1:96" s="52" customFormat="1" ht="15" customHeight="1">
      <c r="A157" s="108">
        <v>147</v>
      </c>
      <c r="B157" s="109"/>
      <c r="C157" s="269"/>
      <c r="D157" s="269"/>
      <c r="E157" s="269"/>
      <c r="F157" s="267"/>
      <c r="G157" s="112"/>
      <c r="H157" s="112"/>
      <c r="I157" s="112"/>
      <c r="J157" s="112"/>
      <c r="K157" s="113"/>
      <c r="L157" s="64">
        <f t="shared" si="34"/>
      </c>
      <c r="M157" s="270">
        <f t="shared" si="35"/>
      </c>
      <c r="N157" s="272">
        <f t="shared" si="37"/>
        <v>39356</v>
      </c>
      <c r="O157" s="271">
        <f t="shared" si="41"/>
        <v>39356</v>
      </c>
      <c r="P157" s="271">
        <f t="shared" si="41"/>
        <v>39356</v>
      </c>
      <c r="Q157" s="271">
        <f t="shared" si="41"/>
        <v>39356</v>
      </c>
      <c r="R157" s="271">
        <f t="shared" si="41"/>
        <v>39356</v>
      </c>
      <c r="S157" s="116"/>
      <c r="T157" s="145"/>
      <c r="U157" s="145"/>
      <c r="V157" s="145"/>
      <c r="W157" s="145"/>
      <c r="X157" s="146"/>
      <c r="Y157" s="147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147"/>
      <c r="AJ157" s="268"/>
      <c r="AK157" s="147"/>
      <c r="AL157" s="147"/>
      <c r="AM157" s="147"/>
      <c r="AN157" s="147"/>
      <c r="AO157" s="147"/>
      <c r="AP157"/>
      <c r="AQ157" s="147"/>
      <c r="AR157" s="147"/>
      <c r="AS157" s="181"/>
      <c r="AT157" s="182"/>
      <c r="AU157" s="54"/>
      <c r="AV157" s="217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7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</row>
    <row r="158" spans="1:96" s="52" customFormat="1" ht="15" customHeight="1">
      <c r="A158" s="108">
        <v>148</v>
      </c>
      <c r="B158" s="109"/>
      <c r="C158" s="52" t="s">
        <v>223</v>
      </c>
      <c r="D158" s="269"/>
      <c r="E158" s="269"/>
      <c r="F158" s="267"/>
      <c r="G158" s="112"/>
      <c r="H158" s="112"/>
      <c r="I158" s="112"/>
      <c r="J158" s="112"/>
      <c r="K158" s="113"/>
      <c r="L158" s="64">
        <f t="shared" si="34"/>
      </c>
      <c r="M158" s="270">
        <f t="shared" si="35"/>
      </c>
      <c r="N158" s="272">
        <f t="shared" si="37"/>
        <v>39356</v>
      </c>
      <c r="O158" s="271">
        <f t="shared" si="41"/>
        <v>39356</v>
      </c>
      <c r="P158" s="271">
        <f t="shared" si="41"/>
        <v>39356</v>
      </c>
      <c r="Q158" s="271">
        <f t="shared" si="41"/>
        <v>39356</v>
      </c>
      <c r="R158" s="271">
        <f t="shared" si="41"/>
        <v>39356</v>
      </c>
      <c r="S158" s="116"/>
      <c r="T158" s="145">
        <v>1</v>
      </c>
      <c r="U158" s="145"/>
      <c r="V158" s="145"/>
      <c r="W158" s="145"/>
      <c r="X158" s="146"/>
      <c r="Y158" s="147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147"/>
      <c r="AJ158" s="268"/>
      <c r="AK158" s="147"/>
      <c r="AL158" s="147"/>
      <c r="AM158" s="147"/>
      <c r="AN158" s="147"/>
      <c r="AO158" s="147"/>
      <c r="AP158"/>
      <c r="AQ158" s="147"/>
      <c r="AR158" s="147"/>
      <c r="AS158" s="181"/>
      <c r="AT158" s="182"/>
      <c r="AU158" s="54"/>
      <c r="AV158" s="217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</row>
    <row r="159" spans="1:96" s="52" customFormat="1" ht="15" customHeight="1">
      <c r="A159" s="108">
        <v>149</v>
      </c>
      <c r="B159" s="109"/>
      <c r="C159" s="269"/>
      <c r="D159" s="269" t="s">
        <v>188</v>
      </c>
      <c r="E159" s="269"/>
      <c r="F159" s="267">
        <v>2</v>
      </c>
      <c r="G159" s="112"/>
      <c r="H159" s="112"/>
      <c r="I159" s="112"/>
      <c r="J159" s="112"/>
      <c r="K159" s="113"/>
      <c r="L159" s="64">
        <f aca="true" t="shared" si="44" ref="L159:L166">IF(F159="","",MAX(N159:R159))</f>
        <v>39356</v>
      </c>
      <c r="M159" s="270">
        <f aca="true" t="shared" si="45" ref="M159:M166">IF(F159="","",+L159+(F159*7/5))</f>
        <v>39358.8</v>
      </c>
      <c r="N159" s="272">
        <f t="shared" si="37"/>
        <v>39356</v>
      </c>
      <c r="O159" s="271">
        <f aca="true" t="shared" si="46" ref="O159:R166">IF(G159="",(DATEVALUE("10/1/2007")),VLOOKUP(G159,$A$10:$M$158,13))</f>
        <v>39356</v>
      </c>
      <c r="P159" s="271">
        <f t="shared" si="46"/>
        <v>39356</v>
      </c>
      <c r="Q159" s="271">
        <f t="shared" si="46"/>
        <v>39356</v>
      </c>
      <c r="R159" s="271">
        <f t="shared" si="46"/>
        <v>39356</v>
      </c>
      <c r="S159" s="116"/>
      <c r="T159" s="145"/>
      <c r="U159" s="145"/>
      <c r="V159" s="145"/>
      <c r="W159" s="145"/>
      <c r="X159" s="146"/>
      <c r="Y159" s="147"/>
      <c r="Z159" s="268"/>
      <c r="AA159" s="268"/>
      <c r="AB159" s="268"/>
      <c r="AC159" s="268"/>
      <c r="AD159" s="268"/>
      <c r="AE159" s="268"/>
      <c r="AF159" s="268"/>
      <c r="AG159" s="268"/>
      <c r="AH159" s="268">
        <v>8</v>
      </c>
      <c r="AI159" s="147">
        <f t="shared" si="43"/>
        <v>16</v>
      </c>
      <c r="AJ159" s="268">
        <f>4*F159*8</f>
        <v>64</v>
      </c>
      <c r="AK159" s="147"/>
      <c r="AL159" s="147"/>
      <c r="AM159" s="147"/>
      <c r="AN159" s="147"/>
      <c r="AO159" s="147"/>
      <c r="AP159"/>
      <c r="AQ159" s="147"/>
      <c r="AR159" s="147"/>
      <c r="AS159" s="181"/>
      <c r="AT159" s="182"/>
      <c r="AU159" s="54"/>
      <c r="AV159" s="217" t="s">
        <v>133</v>
      </c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</row>
    <row r="160" spans="1:96" s="52" customFormat="1" ht="15" customHeight="1">
      <c r="A160" s="108">
        <v>150</v>
      </c>
      <c r="B160" s="109"/>
      <c r="C160" s="269"/>
      <c r="D160" s="269" t="s">
        <v>217</v>
      </c>
      <c r="E160" s="269"/>
      <c r="F160" s="267">
        <v>2</v>
      </c>
      <c r="G160" s="112">
        <v>149</v>
      </c>
      <c r="H160" s="112"/>
      <c r="I160" s="112"/>
      <c r="J160" s="112"/>
      <c r="K160" s="113"/>
      <c r="L160" s="64">
        <f t="shared" si="44"/>
        <v>39356</v>
      </c>
      <c r="M160" s="270">
        <f t="shared" si="45"/>
        <v>39358.8</v>
      </c>
      <c r="N160" s="272">
        <f t="shared" si="37"/>
        <v>39356</v>
      </c>
      <c r="O160" s="271">
        <f t="shared" si="46"/>
      </c>
      <c r="P160" s="271">
        <f t="shared" si="46"/>
        <v>39356</v>
      </c>
      <c r="Q160" s="271">
        <f t="shared" si="46"/>
        <v>39356</v>
      </c>
      <c r="R160" s="271">
        <f t="shared" si="46"/>
        <v>39356</v>
      </c>
      <c r="S160" s="116"/>
      <c r="T160" s="145"/>
      <c r="U160" s="145"/>
      <c r="V160" s="145"/>
      <c r="W160" s="145"/>
      <c r="X160" s="146"/>
      <c r="Y160" s="147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147">
        <f t="shared" si="43"/>
        <v>16</v>
      </c>
      <c r="AJ160" s="268">
        <f>4*F160*8</f>
        <v>64</v>
      </c>
      <c r="AK160" s="147"/>
      <c r="AL160" s="147"/>
      <c r="AM160" s="147"/>
      <c r="AN160" s="147"/>
      <c r="AO160" s="147"/>
      <c r="AP160"/>
      <c r="AQ160" s="147"/>
      <c r="AR160" s="147"/>
      <c r="AS160" s="181"/>
      <c r="AT160" s="182"/>
      <c r="AU160" s="54"/>
      <c r="AV160" s="217" t="s">
        <v>133</v>
      </c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7"/>
      <c r="CH160" s="167"/>
      <c r="CI160" s="167"/>
      <c r="CJ160" s="167"/>
      <c r="CK160" s="167"/>
      <c r="CL160" s="167"/>
      <c r="CM160" s="167"/>
      <c r="CN160" s="167"/>
      <c r="CO160" s="167"/>
      <c r="CP160" s="167"/>
      <c r="CQ160" s="167"/>
      <c r="CR160" s="167"/>
    </row>
    <row r="161" spans="1:96" s="52" customFormat="1" ht="15" customHeight="1">
      <c r="A161" s="108">
        <v>151</v>
      </c>
      <c r="B161" s="109"/>
      <c r="C161" s="269"/>
      <c r="D161" s="269" t="s">
        <v>218</v>
      </c>
      <c r="E161" s="269"/>
      <c r="F161" s="267">
        <v>2</v>
      </c>
      <c r="G161" s="112">
        <v>150</v>
      </c>
      <c r="H161" s="112"/>
      <c r="I161" s="112"/>
      <c r="J161" s="112"/>
      <c r="K161" s="113"/>
      <c r="L161" s="64">
        <f t="shared" si="44"/>
        <v>39356</v>
      </c>
      <c r="M161" s="270">
        <f t="shared" si="45"/>
        <v>39358.8</v>
      </c>
      <c r="N161" s="272">
        <f t="shared" si="37"/>
        <v>39356</v>
      </c>
      <c r="O161" s="271">
        <f t="shared" si="46"/>
      </c>
      <c r="P161" s="271">
        <f t="shared" si="46"/>
        <v>39356</v>
      </c>
      <c r="Q161" s="271">
        <f t="shared" si="46"/>
        <v>39356</v>
      </c>
      <c r="R161" s="271">
        <f t="shared" si="46"/>
        <v>39356</v>
      </c>
      <c r="S161" s="116"/>
      <c r="T161" s="145"/>
      <c r="U161" s="145"/>
      <c r="V161" s="145"/>
      <c r="W161" s="145"/>
      <c r="X161" s="146"/>
      <c r="Y161" s="147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147">
        <f t="shared" si="43"/>
        <v>16</v>
      </c>
      <c r="AJ161" s="268">
        <f>4*F161*8</f>
        <v>64</v>
      </c>
      <c r="AK161" s="147"/>
      <c r="AL161" s="147"/>
      <c r="AM161" s="147"/>
      <c r="AN161" s="147"/>
      <c r="AO161" s="147"/>
      <c r="AP161"/>
      <c r="AQ161" s="147"/>
      <c r="AR161" s="147"/>
      <c r="AS161" s="181"/>
      <c r="AT161" s="182"/>
      <c r="AU161" s="54"/>
      <c r="AV161" s="217" t="s">
        <v>133</v>
      </c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7"/>
      <c r="CH161" s="167"/>
      <c r="CI161" s="167"/>
      <c r="CJ161" s="167"/>
      <c r="CK161" s="167"/>
      <c r="CL161" s="167"/>
      <c r="CM161" s="167"/>
      <c r="CN161" s="167"/>
      <c r="CO161" s="167"/>
      <c r="CP161" s="167"/>
      <c r="CQ161" s="167"/>
      <c r="CR161" s="167"/>
    </row>
    <row r="162" spans="1:96" s="52" customFormat="1" ht="15" customHeight="1">
      <c r="A162" s="108">
        <v>152</v>
      </c>
      <c r="B162" s="109"/>
      <c r="D162" s="269" t="s">
        <v>219</v>
      </c>
      <c r="E162" s="269"/>
      <c r="F162" s="267">
        <v>1</v>
      </c>
      <c r="G162" s="112">
        <v>151</v>
      </c>
      <c r="H162" s="112"/>
      <c r="I162" s="112"/>
      <c r="J162" s="112"/>
      <c r="K162" s="113"/>
      <c r="L162" s="64">
        <f t="shared" si="44"/>
        <v>39356</v>
      </c>
      <c r="M162" s="270">
        <f t="shared" si="45"/>
        <v>39357.4</v>
      </c>
      <c r="N162" s="272">
        <f t="shared" si="37"/>
        <v>39356</v>
      </c>
      <c r="O162" s="271">
        <f t="shared" si="46"/>
      </c>
      <c r="P162" s="271">
        <f t="shared" si="46"/>
        <v>39356</v>
      </c>
      <c r="Q162" s="271">
        <f t="shared" si="46"/>
        <v>39356</v>
      </c>
      <c r="R162" s="271">
        <f t="shared" si="46"/>
        <v>39356</v>
      </c>
      <c r="S162" s="116"/>
      <c r="T162" s="145"/>
      <c r="U162" s="145"/>
      <c r="V162" s="145"/>
      <c r="W162" s="145"/>
      <c r="X162" s="146"/>
      <c r="Y162" s="147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147">
        <f t="shared" si="43"/>
        <v>8</v>
      </c>
      <c r="AJ162" s="268">
        <f>4*F162*8</f>
        <v>32</v>
      </c>
      <c r="AK162" s="147"/>
      <c r="AL162" s="147"/>
      <c r="AM162" s="147"/>
      <c r="AN162" s="147"/>
      <c r="AO162" s="147"/>
      <c r="AP162"/>
      <c r="AQ162" s="147"/>
      <c r="AR162" s="147"/>
      <c r="AS162" s="181"/>
      <c r="AT162" s="182"/>
      <c r="AU162" s="54"/>
      <c r="AV162" s="217" t="s">
        <v>133</v>
      </c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</row>
    <row r="163" spans="1:96" s="52" customFormat="1" ht="15" customHeight="1">
      <c r="A163" s="108">
        <v>153</v>
      </c>
      <c r="B163" s="109"/>
      <c r="D163" s="269" t="s">
        <v>220</v>
      </c>
      <c r="E163" s="269"/>
      <c r="F163" s="267">
        <v>1</v>
      </c>
      <c r="G163" s="112">
        <v>152</v>
      </c>
      <c r="H163" s="112"/>
      <c r="I163" s="112"/>
      <c r="J163" s="112"/>
      <c r="K163" s="113"/>
      <c r="L163" s="64">
        <f t="shared" si="44"/>
        <v>39356</v>
      </c>
      <c r="M163" s="270">
        <f t="shared" si="45"/>
        <v>39357.4</v>
      </c>
      <c r="N163" s="272">
        <f t="shared" si="37"/>
        <v>39356</v>
      </c>
      <c r="O163" s="271">
        <f t="shared" si="46"/>
      </c>
      <c r="P163" s="271">
        <f t="shared" si="46"/>
        <v>39356</v>
      </c>
      <c r="Q163" s="271">
        <f t="shared" si="46"/>
        <v>39356</v>
      </c>
      <c r="R163" s="271">
        <f t="shared" si="46"/>
        <v>39356</v>
      </c>
      <c r="S163" s="116"/>
      <c r="T163" s="145"/>
      <c r="U163" s="145"/>
      <c r="V163" s="145"/>
      <c r="W163" s="145"/>
      <c r="X163" s="146"/>
      <c r="Y163" s="147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147">
        <f t="shared" si="43"/>
        <v>8</v>
      </c>
      <c r="AJ163" s="268">
        <f>4*F163*8</f>
        <v>32</v>
      </c>
      <c r="AK163" s="147"/>
      <c r="AL163" s="147"/>
      <c r="AM163" s="147"/>
      <c r="AN163" s="147"/>
      <c r="AO163" s="147"/>
      <c r="AP163"/>
      <c r="AQ163" s="147"/>
      <c r="AR163" s="147"/>
      <c r="AS163" s="181"/>
      <c r="AT163" s="182"/>
      <c r="AU163" s="54"/>
      <c r="AV163" s="217" t="s">
        <v>133</v>
      </c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7"/>
      <c r="CH163" s="167"/>
      <c r="CI163" s="167"/>
      <c r="CJ163" s="167"/>
      <c r="CK163" s="167"/>
      <c r="CL163" s="167"/>
      <c r="CM163" s="167"/>
      <c r="CN163" s="167"/>
      <c r="CO163" s="167"/>
      <c r="CP163" s="167"/>
      <c r="CQ163" s="167"/>
      <c r="CR163" s="167"/>
    </row>
    <row r="164" spans="1:96" s="52" customFormat="1" ht="15" customHeight="1">
      <c r="A164" s="108">
        <v>154</v>
      </c>
      <c r="B164" s="109"/>
      <c r="D164" s="269" t="s">
        <v>193</v>
      </c>
      <c r="E164" s="269"/>
      <c r="F164" s="267">
        <v>2</v>
      </c>
      <c r="G164" s="112">
        <v>153</v>
      </c>
      <c r="H164" s="112"/>
      <c r="I164" s="112"/>
      <c r="J164" s="112"/>
      <c r="K164" s="113"/>
      <c r="L164" s="64">
        <f t="shared" si="44"/>
        <v>39356</v>
      </c>
      <c r="M164" s="270">
        <f t="shared" si="45"/>
        <v>39358.8</v>
      </c>
      <c r="N164" s="272">
        <f>IF(K164="",(DATEVALUE("10/1/2007")),K164)</f>
        <v>39356</v>
      </c>
      <c r="O164" s="271">
        <f t="shared" si="46"/>
      </c>
      <c r="P164" s="271">
        <f t="shared" si="46"/>
        <v>39356</v>
      </c>
      <c r="Q164" s="271">
        <f t="shared" si="46"/>
        <v>39356</v>
      </c>
      <c r="R164" s="271">
        <f t="shared" si="46"/>
        <v>39356</v>
      </c>
      <c r="S164" s="116"/>
      <c r="T164" s="145"/>
      <c r="U164" s="145"/>
      <c r="V164" s="145"/>
      <c r="W164" s="145"/>
      <c r="X164" s="146"/>
      <c r="Y164" s="147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147">
        <f t="shared" si="43"/>
        <v>16</v>
      </c>
      <c r="AJ164" s="268">
        <f>5*F164*8</f>
        <v>80</v>
      </c>
      <c r="AK164" s="147"/>
      <c r="AL164" s="147"/>
      <c r="AM164" s="147"/>
      <c r="AN164" s="147"/>
      <c r="AO164" s="147"/>
      <c r="AP164"/>
      <c r="AQ164" s="147"/>
      <c r="AR164" s="147"/>
      <c r="AS164" s="181"/>
      <c r="AT164" s="182"/>
      <c r="AU164" s="54"/>
      <c r="AV164" s="217" t="s">
        <v>133</v>
      </c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7"/>
      <c r="CH164" s="167"/>
      <c r="CI164" s="167"/>
      <c r="CJ164" s="167"/>
      <c r="CK164" s="167"/>
      <c r="CL164" s="167"/>
      <c r="CM164" s="167"/>
      <c r="CN164" s="167"/>
      <c r="CO164" s="167"/>
      <c r="CP164" s="167"/>
      <c r="CQ164" s="167"/>
      <c r="CR164" s="167"/>
    </row>
    <row r="165" spans="1:96" s="52" customFormat="1" ht="15" customHeight="1">
      <c r="A165" s="108">
        <v>155</v>
      </c>
      <c r="B165" s="109"/>
      <c r="C165" s="269"/>
      <c r="D165" s="269" t="s">
        <v>221</v>
      </c>
      <c r="E165" s="269"/>
      <c r="F165" s="267">
        <v>2</v>
      </c>
      <c r="G165" s="112">
        <v>154</v>
      </c>
      <c r="H165" s="112"/>
      <c r="I165" s="112"/>
      <c r="J165" s="112"/>
      <c r="K165" s="113"/>
      <c r="L165" s="64">
        <f t="shared" si="44"/>
        <v>39356</v>
      </c>
      <c r="M165" s="270">
        <f t="shared" si="45"/>
        <v>39358.8</v>
      </c>
      <c r="N165" s="272">
        <f>IF(K165="",(DATEVALUE("10/1/2007")),K165)</f>
        <v>39356</v>
      </c>
      <c r="O165" s="271">
        <f t="shared" si="46"/>
      </c>
      <c r="P165" s="271">
        <f t="shared" si="46"/>
        <v>39356</v>
      </c>
      <c r="Q165" s="271">
        <f t="shared" si="46"/>
        <v>39356</v>
      </c>
      <c r="R165" s="271">
        <f t="shared" si="46"/>
        <v>39356</v>
      </c>
      <c r="S165" s="116"/>
      <c r="T165" s="145"/>
      <c r="U165" s="145"/>
      <c r="V165" s="145"/>
      <c r="W165" s="145"/>
      <c r="X165" s="146"/>
      <c r="Y165" s="147"/>
      <c r="Z165" s="268"/>
      <c r="AA165" s="268"/>
      <c r="AB165" s="268"/>
      <c r="AC165" s="268"/>
      <c r="AD165" s="268"/>
      <c r="AE165" s="268"/>
      <c r="AF165" s="268"/>
      <c r="AG165" s="268"/>
      <c r="AH165" s="268"/>
      <c r="AI165" s="147">
        <f t="shared" si="43"/>
        <v>16</v>
      </c>
      <c r="AJ165" s="268">
        <f>4*F165*8</f>
        <v>64</v>
      </c>
      <c r="AK165" s="147"/>
      <c r="AL165" s="147"/>
      <c r="AM165" s="147"/>
      <c r="AN165" s="147"/>
      <c r="AO165" s="147"/>
      <c r="AP165"/>
      <c r="AQ165" s="147"/>
      <c r="AR165" s="147"/>
      <c r="AS165" s="181"/>
      <c r="AT165" s="182"/>
      <c r="AU165" s="54"/>
      <c r="AV165" s="217" t="s">
        <v>133</v>
      </c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</row>
    <row r="166" spans="1:96" s="52" customFormat="1" ht="15" customHeight="1">
      <c r="A166" s="108">
        <v>156</v>
      </c>
      <c r="B166" s="116"/>
      <c r="C166" s="269"/>
      <c r="D166" s="269" t="s">
        <v>194</v>
      </c>
      <c r="E166" s="269"/>
      <c r="F166" s="267">
        <v>3</v>
      </c>
      <c r="G166" s="112">
        <v>155</v>
      </c>
      <c r="H166" s="112"/>
      <c r="I166" s="112"/>
      <c r="J166" s="112"/>
      <c r="K166" s="113"/>
      <c r="L166" s="64">
        <f t="shared" si="44"/>
        <v>39356</v>
      </c>
      <c r="M166" s="270">
        <f t="shared" si="45"/>
        <v>39360.2</v>
      </c>
      <c r="N166" s="272">
        <f>IF(K166="",(DATEVALUE("10/1/2007")),K166)</f>
        <v>39356</v>
      </c>
      <c r="O166" s="271">
        <f t="shared" si="46"/>
      </c>
      <c r="P166" s="271">
        <f t="shared" si="46"/>
        <v>39356</v>
      </c>
      <c r="Q166" s="271">
        <f t="shared" si="46"/>
        <v>39356</v>
      </c>
      <c r="R166" s="271">
        <f t="shared" si="46"/>
        <v>39356</v>
      </c>
      <c r="S166" s="116"/>
      <c r="T166" s="145"/>
      <c r="U166" s="145"/>
      <c r="V166" s="145"/>
      <c r="W166" s="145"/>
      <c r="X166" s="146"/>
      <c r="Y166" s="147"/>
      <c r="Z166" s="268"/>
      <c r="AA166" s="268"/>
      <c r="AB166" s="268"/>
      <c r="AC166" s="268"/>
      <c r="AD166" s="268"/>
      <c r="AE166" s="268"/>
      <c r="AF166" s="268"/>
      <c r="AG166" s="268"/>
      <c r="AH166" s="268"/>
      <c r="AI166" s="147">
        <f t="shared" si="43"/>
        <v>24</v>
      </c>
      <c r="AJ166" s="268">
        <f>4*F166*8</f>
        <v>96</v>
      </c>
      <c r="AK166" s="147"/>
      <c r="AL166" s="147"/>
      <c r="AM166" s="147"/>
      <c r="AN166" s="147"/>
      <c r="AO166" s="147"/>
      <c r="AP166"/>
      <c r="AQ166" s="147"/>
      <c r="AR166" s="147"/>
      <c r="AS166" s="181"/>
      <c r="AT166" s="182"/>
      <c r="AU166" s="54"/>
      <c r="AV166" s="217" t="s">
        <v>133</v>
      </c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</row>
    <row r="167" spans="1:42" ht="15">
      <c r="A167" s="108">
        <v>157</v>
      </c>
      <c r="L167" s="8"/>
      <c r="M167" s="8"/>
      <c r="AP167"/>
    </row>
    <row r="168" spans="12:42" ht="15">
      <c r="L168" s="8"/>
      <c r="M168" s="8"/>
      <c r="AP168"/>
    </row>
    <row r="169" spans="1:96" s="52" customFormat="1" ht="15">
      <c r="A169" s="108"/>
      <c r="B169" s="277"/>
      <c r="C169"/>
      <c r="D169"/>
      <c r="E169" s="109"/>
      <c r="F169" s="111"/>
      <c r="G169" s="112"/>
      <c r="H169" s="112"/>
      <c r="I169" s="112"/>
      <c r="J169" s="112"/>
      <c r="K169" s="113"/>
      <c r="L169" s="64">
        <f>IF(F169="","",MAX(N169:R169))</f>
      </c>
      <c r="M169" s="270">
        <f>IF(F169="","",+L169+(F169*7/5))</f>
      </c>
      <c r="N169" s="272">
        <f>IF(K169="",(DATEVALUE("10/1/2007")),K169)</f>
        <v>39356</v>
      </c>
      <c r="O169" s="271">
        <f aca="true" t="shared" si="47" ref="O169:R170">IF(G169="",(DATEVALUE("10/1/2007")),VLOOKUP(G169,$A$10:$M$62,13))</f>
        <v>39356</v>
      </c>
      <c r="P169" s="271">
        <f t="shared" si="47"/>
        <v>39356</v>
      </c>
      <c r="Q169" s="271">
        <f t="shared" si="47"/>
        <v>39356</v>
      </c>
      <c r="R169" s="271">
        <f t="shared" si="47"/>
        <v>39356</v>
      </c>
      <c r="S169" s="116"/>
      <c r="T169" s="406"/>
      <c r="U169" s="145"/>
      <c r="V169" s="145"/>
      <c r="W169" s="145"/>
      <c r="X169" s="146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/>
      <c r="AQ169" s="147"/>
      <c r="AR169" s="147"/>
      <c r="AS169" s="181"/>
      <c r="AT169" s="182"/>
      <c r="AU169" s="278"/>
      <c r="AV169" s="282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7"/>
      <c r="CH169" s="167"/>
      <c r="CI169" s="167"/>
      <c r="CJ169" s="167"/>
      <c r="CK169" s="167"/>
      <c r="CL169" s="167"/>
      <c r="CM169" s="167"/>
      <c r="CN169" s="167"/>
      <c r="CO169" s="167"/>
      <c r="CP169" s="167"/>
      <c r="CQ169" s="167"/>
      <c r="CR169" s="167"/>
    </row>
    <row r="170" spans="1:96" s="31" customFormat="1" ht="14.25">
      <c r="A170" s="283"/>
      <c r="B170" s="283"/>
      <c r="C170" s="283"/>
      <c r="D170" s="283"/>
      <c r="E170" s="283"/>
      <c r="F170" s="284"/>
      <c r="G170" s="285"/>
      <c r="H170" s="285"/>
      <c r="I170" s="285"/>
      <c r="J170" s="285"/>
      <c r="K170" s="113"/>
      <c r="L170" s="64">
        <f>IF(F170="","",IF(K170="",MAX(N170:R170),K170))</f>
      </c>
      <c r="M170" s="270">
        <f>IF(F170="","",+L170+(F170*7/5))</f>
      </c>
      <c r="N170" s="272">
        <f>IF(K170="",(DATEVALUE("10/1/2007")),K170)</f>
        <v>39356</v>
      </c>
      <c r="O170" s="271">
        <f t="shared" si="47"/>
        <v>39356</v>
      </c>
      <c r="P170" s="271">
        <f t="shared" si="47"/>
        <v>39356</v>
      </c>
      <c r="Q170" s="271">
        <f t="shared" si="47"/>
        <v>39356</v>
      </c>
      <c r="R170" s="271">
        <f t="shared" si="47"/>
        <v>39356</v>
      </c>
      <c r="S170" s="116"/>
      <c r="T170" s="406"/>
      <c r="U170" s="145"/>
      <c r="V170" s="145"/>
      <c r="W170" s="145"/>
      <c r="X170" s="146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/>
      <c r="AQ170" s="147"/>
      <c r="AR170" s="147"/>
      <c r="AS170" s="181"/>
      <c r="AT170" s="286"/>
      <c r="AU170" s="287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7"/>
      <c r="CH170" s="167"/>
      <c r="CI170" s="167"/>
      <c r="CJ170" s="167"/>
      <c r="CK170" s="167"/>
      <c r="CL170" s="167"/>
      <c r="CM170" s="167"/>
      <c r="CN170" s="167"/>
      <c r="CO170" s="167"/>
      <c r="CP170" s="167"/>
      <c r="CQ170" s="167"/>
      <c r="CR170" s="167"/>
    </row>
    <row r="171" spans="1:58" s="35" customFormat="1" ht="8.25" customHeight="1">
      <c r="A171" s="103"/>
      <c r="B171" s="103"/>
      <c r="C171" s="103"/>
      <c r="D171" s="103"/>
      <c r="E171" s="103"/>
      <c r="F171" s="288"/>
      <c r="G171" s="285"/>
      <c r="H171" s="285"/>
      <c r="I171" s="285"/>
      <c r="J171" s="285"/>
      <c r="K171" s="285"/>
      <c r="L171" s="57"/>
      <c r="M171" s="57"/>
      <c r="N171" s="289"/>
      <c r="O171" s="289"/>
      <c r="P171" s="289"/>
      <c r="Q171" s="289"/>
      <c r="R171" s="289"/>
      <c r="S171" s="103"/>
      <c r="T171" s="407"/>
      <c r="U171" s="290"/>
      <c r="V171" s="291"/>
      <c r="W171" s="290"/>
      <c r="X171" s="292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4"/>
      <c r="AT171" s="295"/>
      <c r="AU171" s="296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</row>
    <row r="172" spans="1:58" s="307" customFormat="1" ht="14.25">
      <c r="A172" s="297"/>
      <c r="B172" s="297"/>
      <c r="C172" s="298" t="s">
        <v>82</v>
      </c>
      <c r="D172" s="298"/>
      <c r="E172" s="298"/>
      <c r="F172" s="299"/>
      <c r="G172" s="300"/>
      <c r="H172" s="300"/>
      <c r="I172" s="300"/>
      <c r="J172" s="300"/>
      <c r="K172" s="300"/>
      <c r="L172" s="301"/>
      <c r="M172" s="301"/>
      <c r="N172" s="302"/>
      <c r="O172" s="302"/>
      <c r="P172" s="302"/>
      <c r="Q172" s="302"/>
      <c r="R172" s="302"/>
      <c r="S172" s="303"/>
      <c r="T172" s="408">
        <f>SUM(T10:T171)</f>
        <v>56</v>
      </c>
      <c r="U172" s="304">
        <f>SUM(U118:U171)</f>
        <v>0</v>
      </c>
      <c r="V172" s="304">
        <f>SUM(V118:V171)</f>
        <v>0</v>
      </c>
      <c r="W172" s="304">
        <f>SUM(W118:W171)</f>
        <v>0</v>
      </c>
      <c r="X172" s="304">
        <f>SUM(X118:X171)</f>
        <v>0</v>
      </c>
      <c r="Y172" s="305">
        <f>SUM(Y10:Y171)</f>
        <v>360</v>
      </c>
      <c r="Z172" s="305">
        <f aca="true" t="shared" si="48" ref="Z172:AR172">SUM(Z10:Z171)</f>
        <v>320</v>
      </c>
      <c r="AA172" s="305">
        <f t="shared" si="48"/>
        <v>224</v>
      </c>
      <c r="AB172" s="305">
        <f t="shared" si="48"/>
        <v>0</v>
      </c>
      <c r="AC172" s="305">
        <f t="shared" si="48"/>
        <v>0</v>
      </c>
      <c r="AD172" s="305">
        <f t="shared" si="48"/>
        <v>320</v>
      </c>
      <c r="AE172" s="305">
        <f t="shared" si="48"/>
        <v>0</v>
      </c>
      <c r="AF172" s="305">
        <f t="shared" si="48"/>
        <v>0</v>
      </c>
      <c r="AG172" s="305">
        <f t="shared" si="48"/>
        <v>64</v>
      </c>
      <c r="AH172" s="305">
        <f t="shared" si="48"/>
        <v>3116</v>
      </c>
      <c r="AI172" s="305">
        <f t="shared" si="48"/>
        <v>1232</v>
      </c>
      <c r="AJ172" s="305">
        <f t="shared" si="48"/>
        <v>5736</v>
      </c>
      <c r="AK172" s="305">
        <f t="shared" si="48"/>
        <v>0</v>
      </c>
      <c r="AL172" s="305">
        <f t="shared" si="48"/>
        <v>0</v>
      </c>
      <c r="AM172" s="305">
        <f t="shared" si="48"/>
        <v>0</v>
      </c>
      <c r="AN172" s="305">
        <f t="shared" si="48"/>
        <v>0</v>
      </c>
      <c r="AO172" s="305">
        <f t="shared" si="48"/>
        <v>120</v>
      </c>
      <c r="AP172" s="305">
        <v>0</v>
      </c>
      <c r="AQ172" s="305">
        <f t="shared" si="48"/>
        <v>0</v>
      </c>
      <c r="AR172" s="305">
        <f t="shared" si="48"/>
        <v>0</v>
      </c>
      <c r="AS172" s="306"/>
      <c r="AT172" s="297"/>
      <c r="AV172" s="31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</row>
    <row r="173" spans="1:58" s="313" customFormat="1" ht="15" thickBot="1">
      <c r="A173" s="308"/>
      <c r="B173" s="308"/>
      <c r="C173" s="308"/>
      <c r="D173" s="308"/>
      <c r="E173" s="308"/>
      <c r="F173" s="309"/>
      <c r="G173" s="285"/>
      <c r="H173" s="285"/>
      <c r="I173" s="285"/>
      <c r="J173" s="285"/>
      <c r="K173" s="285"/>
      <c r="L173" s="57"/>
      <c r="M173" s="57"/>
      <c r="N173" s="289"/>
      <c r="O173" s="289"/>
      <c r="P173" s="289"/>
      <c r="Q173" s="289"/>
      <c r="R173" s="289"/>
      <c r="S173" s="308"/>
      <c r="T173" s="409"/>
      <c r="U173" s="310"/>
      <c r="V173" s="311"/>
      <c r="W173" s="310"/>
      <c r="X173" s="310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  <c r="AR173" s="312"/>
      <c r="AS173" s="312"/>
      <c r="AT173" s="308"/>
      <c r="AV173" s="31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</row>
    <row r="174" spans="1:58" s="322" customFormat="1" ht="16.5" thickBot="1">
      <c r="A174" s="314"/>
      <c r="B174" s="315" t="s">
        <v>228</v>
      </c>
      <c r="C174" s="316"/>
      <c r="D174" s="317"/>
      <c r="E174" s="317"/>
      <c r="F174" s="318">
        <f>SUM(T174:AO174)</f>
        <v>1654.6832000000002</v>
      </c>
      <c r="G174" s="319"/>
      <c r="H174" s="319"/>
      <c r="I174" s="319"/>
      <c r="J174" s="319"/>
      <c r="K174" s="319"/>
      <c r="L174" s="320"/>
      <c r="M174" s="320"/>
      <c r="N174" s="321"/>
      <c r="O174" s="321"/>
      <c r="P174" s="321"/>
      <c r="Q174" s="321"/>
      <c r="R174" s="321"/>
      <c r="S174" s="314"/>
      <c r="T174" s="410">
        <f>+T172*T9</f>
        <v>68.656</v>
      </c>
      <c r="U174" s="410">
        <f>+U172*U9</f>
        <v>0</v>
      </c>
      <c r="V174" s="410">
        <f>+V172*V9</f>
        <v>0</v>
      </c>
      <c r="W174" s="410">
        <f>+W172*W9</f>
        <v>0</v>
      </c>
      <c r="X174" s="410">
        <f>+X172*X9</f>
        <v>0</v>
      </c>
      <c r="Y174" s="410">
        <f>+Y172*Y9/1000</f>
        <v>67.896</v>
      </c>
      <c r="Z174" s="410">
        <f aca="true" t="shared" si="49" ref="Z174:AO174">+Z172*Z9/1000</f>
        <v>39.968</v>
      </c>
      <c r="AA174" s="410">
        <f t="shared" si="49"/>
        <v>31.292799999999996</v>
      </c>
      <c r="AB174" s="410">
        <f t="shared" si="49"/>
        <v>0</v>
      </c>
      <c r="AC174" s="410">
        <f t="shared" si="49"/>
        <v>0</v>
      </c>
      <c r="AD174" s="410">
        <f t="shared" si="49"/>
        <v>55.488</v>
      </c>
      <c r="AE174" s="410">
        <f t="shared" si="49"/>
        <v>0</v>
      </c>
      <c r="AF174" s="410">
        <f t="shared" si="49"/>
        <v>0</v>
      </c>
      <c r="AG174" s="410">
        <f t="shared" si="49"/>
        <v>5.4016</v>
      </c>
      <c r="AH174" s="410">
        <f t="shared" si="49"/>
        <v>498.2484</v>
      </c>
      <c r="AI174" s="410">
        <f t="shared" si="49"/>
        <v>185.9088</v>
      </c>
      <c r="AJ174" s="410">
        <f t="shared" si="49"/>
        <v>683.7312000000001</v>
      </c>
      <c r="AK174" s="410">
        <f t="shared" si="49"/>
        <v>0</v>
      </c>
      <c r="AL174" s="410">
        <f t="shared" si="49"/>
        <v>0</v>
      </c>
      <c r="AM174" s="410">
        <f t="shared" si="49"/>
        <v>0</v>
      </c>
      <c r="AN174" s="410">
        <f t="shared" si="49"/>
        <v>0</v>
      </c>
      <c r="AO174" s="410">
        <f t="shared" si="49"/>
        <v>18.0924</v>
      </c>
      <c r="AP174" s="410"/>
      <c r="AQ174" s="410">
        <f>+AQ172*AQ9</f>
        <v>0</v>
      </c>
      <c r="AR174" s="410">
        <f>+AR172*AR9</f>
        <v>0</v>
      </c>
      <c r="AS174" s="310"/>
      <c r="AT174" s="314"/>
      <c r="AV174" s="31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</row>
    <row r="175" spans="1:58" s="322" customFormat="1" ht="16.5" thickBot="1">
      <c r="A175" s="314"/>
      <c r="B175" s="323" t="s">
        <v>83</v>
      </c>
      <c r="C175" s="314"/>
      <c r="D175" s="314"/>
      <c r="E175" s="314"/>
      <c r="F175" s="309"/>
      <c r="G175" s="324"/>
      <c r="H175" s="324"/>
      <c r="I175" s="324"/>
      <c r="J175" s="324"/>
      <c r="K175" s="324"/>
      <c r="L175" s="320"/>
      <c r="M175" s="320"/>
      <c r="N175" s="321"/>
      <c r="O175" s="321"/>
      <c r="P175" s="321"/>
      <c r="Q175" s="321"/>
      <c r="R175" s="321"/>
      <c r="S175" s="314"/>
      <c r="T175" s="411"/>
      <c r="U175" s="314"/>
      <c r="V175" s="325"/>
      <c r="W175" s="314"/>
      <c r="X175" s="314"/>
      <c r="Y175" s="314"/>
      <c r="Z175" s="314"/>
      <c r="AA175" s="314"/>
      <c r="AB175" s="314"/>
      <c r="AC175" s="314"/>
      <c r="AD175" s="326" t="s">
        <v>101</v>
      </c>
      <c r="AE175" s="327"/>
      <c r="AF175" s="327"/>
      <c r="AG175" s="327"/>
      <c r="AH175" s="327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9"/>
      <c r="AT175" s="330"/>
      <c r="AU175" s="331"/>
      <c r="AV175" s="331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</row>
    <row r="176" spans="1:58" s="349" customFormat="1" ht="15">
      <c r="A176" s="332"/>
      <c r="B176" s="332"/>
      <c r="C176" s="333" t="s">
        <v>229</v>
      </c>
      <c r="D176" s="334"/>
      <c r="E176" s="334"/>
      <c r="F176" s="335"/>
      <c r="G176" s="336"/>
      <c r="H176" s="336"/>
      <c r="I176" s="336"/>
      <c r="J176" s="336"/>
      <c r="K176" s="336"/>
      <c r="L176" s="337"/>
      <c r="M176" s="338" t="s">
        <v>230</v>
      </c>
      <c r="N176" s="339"/>
      <c r="O176" s="339"/>
      <c r="P176" s="339"/>
      <c r="Q176" s="339"/>
      <c r="R176" s="339"/>
      <c r="S176" s="340"/>
      <c r="T176" s="412"/>
      <c r="U176" s="332"/>
      <c r="V176" s="341"/>
      <c r="W176" s="332"/>
      <c r="X176" s="342"/>
      <c r="Y176" s="332"/>
      <c r="Z176" s="332"/>
      <c r="AA176" s="332"/>
      <c r="AB176" s="332"/>
      <c r="AC176" s="332"/>
      <c r="AD176" s="343" t="s">
        <v>102</v>
      </c>
      <c r="AE176" s="344"/>
      <c r="AF176" s="344"/>
      <c r="AG176" s="344"/>
      <c r="AH176" s="344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6"/>
      <c r="AT176" s="347"/>
      <c r="AU176" s="348"/>
      <c r="AV176" s="348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</row>
    <row r="177" spans="1:49" s="1" customFormat="1" ht="15.75">
      <c r="A177" s="350"/>
      <c r="B177" s="350"/>
      <c r="C177" s="351"/>
      <c r="D177" s="352" t="s">
        <v>231</v>
      </c>
      <c r="E177" s="352"/>
      <c r="F177" s="352"/>
      <c r="G177" s="353"/>
      <c r="H177" s="353"/>
      <c r="I177" s="353"/>
      <c r="J177" s="353"/>
      <c r="K177" s="353"/>
      <c r="L177" s="354"/>
      <c r="M177" s="355">
        <v>3</v>
      </c>
      <c r="N177" s="356"/>
      <c r="O177" s="356"/>
      <c r="P177" s="356"/>
      <c r="Q177" s="356"/>
      <c r="R177" s="356"/>
      <c r="S177" s="340"/>
      <c r="T177" s="413"/>
      <c r="U177" s="350"/>
      <c r="V177" s="357"/>
      <c r="W177" s="350"/>
      <c r="X177" s="358"/>
      <c r="Y177" s="350"/>
      <c r="Z177" s="350"/>
      <c r="AA177" s="350"/>
      <c r="AB177" s="350"/>
      <c r="AC177" s="350"/>
      <c r="AD177" s="343" t="s">
        <v>103</v>
      </c>
      <c r="AE177" s="344"/>
      <c r="AF177" s="344"/>
      <c r="AG177" s="344"/>
      <c r="AH177" s="344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6"/>
      <c r="AT177" s="347"/>
      <c r="AU177" s="348"/>
      <c r="AV177" s="348"/>
      <c r="AW177" s="34"/>
    </row>
    <row r="178" spans="1:49" s="1" customFormat="1" ht="15.75">
      <c r="A178" s="350"/>
      <c r="B178" s="350"/>
      <c r="C178" s="359"/>
      <c r="D178" s="352" t="s">
        <v>232</v>
      </c>
      <c r="E178" s="352"/>
      <c r="F178" s="360"/>
      <c r="G178" s="361"/>
      <c r="H178" s="361"/>
      <c r="I178" s="361"/>
      <c r="J178" s="361"/>
      <c r="K178" s="361"/>
      <c r="L178" s="362"/>
      <c r="M178" s="355">
        <v>5</v>
      </c>
      <c r="N178" s="356"/>
      <c r="O178" s="356"/>
      <c r="P178" s="356"/>
      <c r="Q178" s="356"/>
      <c r="R178" s="356"/>
      <c r="S178" s="363"/>
      <c r="T178" s="413"/>
      <c r="U178" s="350"/>
      <c r="V178" s="357"/>
      <c r="W178" s="350"/>
      <c r="X178" s="350"/>
      <c r="Y178" s="350"/>
      <c r="Z178" s="350"/>
      <c r="AA178" s="350"/>
      <c r="AB178" s="350"/>
      <c r="AC178" s="350"/>
      <c r="AD178" s="343" t="s">
        <v>104</v>
      </c>
      <c r="AE178" s="344"/>
      <c r="AF178" s="344"/>
      <c r="AG178" s="344"/>
      <c r="AH178" s="364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6"/>
      <c r="AT178" s="347"/>
      <c r="AU178" s="348"/>
      <c r="AV178" s="348"/>
      <c r="AW178" s="34"/>
    </row>
    <row r="179" spans="1:49" s="1" customFormat="1" ht="15.75">
      <c r="A179" s="350"/>
      <c r="B179" s="350"/>
      <c r="C179" s="351"/>
      <c r="D179" s="352" t="s">
        <v>233</v>
      </c>
      <c r="E179" s="352"/>
      <c r="F179" s="352"/>
      <c r="G179" s="353"/>
      <c r="H179" s="353"/>
      <c r="I179" s="353"/>
      <c r="J179" s="353"/>
      <c r="K179" s="353"/>
      <c r="L179" s="354"/>
      <c r="M179" s="355">
        <v>8</v>
      </c>
      <c r="N179" s="356"/>
      <c r="O179" s="356"/>
      <c r="P179" s="356"/>
      <c r="Q179" s="356"/>
      <c r="R179" s="356"/>
      <c r="S179" s="340"/>
      <c r="T179" s="413"/>
      <c r="U179" s="350"/>
      <c r="V179" s="357"/>
      <c r="W179" s="350"/>
      <c r="X179" s="350"/>
      <c r="Y179" s="350"/>
      <c r="Z179" s="350"/>
      <c r="AA179" s="350"/>
      <c r="AB179" s="350"/>
      <c r="AC179" s="350"/>
      <c r="AD179" s="343" t="s">
        <v>105</v>
      </c>
      <c r="AE179" s="344"/>
      <c r="AF179" s="344"/>
      <c r="AG179" s="344"/>
      <c r="AH179" s="364"/>
      <c r="AI179" s="367"/>
      <c r="AJ179" s="367"/>
      <c r="AK179" s="367"/>
      <c r="AL179" s="367"/>
      <c r="AM179" s="367"/>
      <c r="AN179" s="367"/>
      <c r="AO179" s="367"/>
      <c r="AP179" s="367"/>
      <c r="AQ179" s="367"/>
      <c r="AR179" s="367"/>
      <c r="AS179" s="368"/>
      <c r="AT179" s="347"/>
      <c r="AU179" s="348"/>
      <c r="AV179" s="348"/>
      <c r="AW179" s="34"/>
    </row>
    <row r="180" spans="1:49" s="1" customFormat="1" ht="15.75">
      <c r="A180" s="350"/>
      <c r="B180" s="350"/>
      <c r="C180" s="351"/>
      <c r="D180" s="352" t="s">
        <v>234</v>
      </c>
      <c r="E180" s="352"/>
      <c r="F180" s="352"/>
      <c r="G180" s="353"/>
      <c r="H180" s="353"/>
      <c r="I180" s="353"/>
      <c r="J180" s="353"/>
      <c r="K180" s="353"/>
      <c r="L180" s="354"/>
      <c r="M180" s="355">
        <v>9</v>
      </c>
      <c r="N180" s="356"/>
      <c r="O180" s="356"/>
      <c r="P180" s="356"/>
      <c r="Q180" s="356"/>
      <c r="R180" s="356"/>
      <c r="S180" s="340"/>
      <c r="T180" s="413"/>
      <c r="U180" s="350"/>
      <c r="V180" s="357"/>
      <c r="W180" s="350"/>
      <c r="X180" s="350"/>
      <c r="Y180" s="350"/>
      <c r="Z180" s="350"/>
      <c r="AA180" s="350"/>
      <c r="AB180" s="350"/>
      <c r="AC180" s="350"/>
      <c r="AD180" s="343" t="s">
        <v>106</v>
      </c>
      <c r="AE180" s="344"/>
      <c r="AF180" s="344"/>
      <c r="AG180" s="344"/>
      <c r="AH180" s="364"/>
      <c r="AI180" s="369"/>
      <c r="AJ180" s="369"/>
      <c r="AK180" s="369"/>
      <c r="AL180" s="369"/>
      <c r="AM180" s="369"/>
      <c r="AN180" s="369"/>
      <c r="AO180" s="369"/>
      <c r="AP180" s="369"/>
      <c r="AQ180" s="369"/>
      <c r="AR180" s="369"/>
      <c r="AS180" s="370"/>
      <c r="AT180" s="371"/>
      <c r="AU180" s="372"/>
      <c r="AV180" s="372"/>
      <c r="AW180" s="34"/>
    </row>
    <row r="181" spans="1:49" s="1" customFormat="1" ht="15.75" thickBot="1">
      <c r="A181" s="350"/>
      <c r="B181" s="350"/>
      <c r="C181" s="373"/>
      <c r="D181" s="374"/>
      <c r="E181" s="374"/>
      <c r="F181" s="375"/>
      <c r="G181" s="376"/>
      <c r="H181" s="376"/>
      <c r="I181" s="376"/>
      <c r="J181" s="376"/>
      <c r="K181" s="376"/>
      <c r="L181" s="377"/>
      <c r="M181" s="378"/>
      <c r="N181" s="379"/>
      <c r="O181" s="379"/>
      <c r="P181" s="379"/>
      <c r="Q181" s="379"/>
      <c r="R181" s="379"/>
      <c r="S181" s="380"/>
      <c r="T181" s="413"/>
      <c r="U181" s="350"/>
      <c r="V181" s="357"/>
      <c r="W181" s="350"/>
      <c r="X181" s="350"/>
      <c r="Y181" s="350"/>
      <c r="Z181" s="350"/>
      <c r="AA181" s="350"/>
      <c r="AB181" s="350"/>
      <c r="AC181" s="350"/>
      <c r="AD181" s="343" t="s">
        <v>107</v>
      </c>
      <c r="AE181" s="344"/>
      <c r="AF181" s="344"/>
      <c r="AG181" s="344"/>
      <c r="AH181" s="364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70"/>
      <c r="AT181" s="371"/>
      <c r="AU181" s="372"/>
      <c r="AV181" s="372"/>
      <c r="AW181" s="34"/>
    </row>
    <row r="182" spans="1:49" s="1" customFormat="1" ht="15">
      <c r="A182" s="350"/>
      <c r="B182" s="350"/>
      <c r="C182" s="380"/>
      <c r="D182" s="380"/>
      <c r="E182" s="380"/>
      <c r="F182" s="381"/>
      <c r="G182" s="382"/>
      <c r="H182" s="382"/>
      <c r="I182" s="382"/>
      <c r="J182" s="382"/>
      <c r="K182" s="382"/>
      <c r="L182" s="383"/>
      <c r="M182" s="383"/>
      <c r="N182" s="379"/>
      <c r="O182" s="379"/>
      <c r="P182" s="379"/>
      <c r="Q182" s="379"/>
      <c r="R182" s="379"/>
      <c r="S182" s="380"/>
      <c r="T182" s="413"/>
      <c r="U182" s="350"/>
      <c r="V182" s="357"/>
      <c r="W182" s="350"/>
      <c r="X182" s="350"/>
      <c r="Y182" s="350"/>
      <c r="Z182" s="350"/>
      <c r="AA182" s="350"/>
      <c r="AB182" s="350"/>
      <c r="AC182" s="350"/>
      <c r="AD182" s="343" t="s">
        <v>108</v>
      </c>
      <c r="AE182" s="344"/>
      <c r="AF182" s="344"/>
      <c r="AG182" s="344"/>
      <c r="AH182" s="364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70"/>
      <c r="AT182" s="371"/>
      <c r="AU182" s="372"/>
      <c r="AV182" s="372"/>
      <c r="AW182" s="34"/>
    </row>
    <row r="183" spans="1:49" s="1" customFormat="1" ht="15">
      <c r="A183" s="350"/>
      <c r="B183" s="350"/>
      <c r="C183" s="380"/>
      <c r="D183" s="380"/>
      <c r="E183" s="380"/>
      <c r="F183" s="381"/>
      <c r="G183" s="382"/>
      <c r="H183" s="382"/>
      <c r="I183" s="382"/>
      <c r="J183" s="382"/>
      <c r="K183" s="382"/>
      <c r="L183" s="383"/>
      <c r="M183" s="383"/>
      <c r="N183" s="379"/>
      <c r="O183" s="379"/>
      <c r="P183" s="379"/>
      <c r="Q183" s="379"/>
      <c r="R183" s="379"/>
      <c r="S183" s="380"/>
      <c r="T183" s="413"/>
      <c r="U183" s="350"/>
      <c r="V183" s="357"/>
      <c r="W183" s="350"/>
      <c r="X183" s="350"/>
      <c r="Y183" s="350"/>
      <c r="Z183" s="350"/>
      <c r="AA183" s="350"/>
      <c r="AB183" s="350"/>
      <c r="AC183" s="350"/>
      <c r="AD183" s="343" t="s">
        <v>110</v>
      </c>
      <c r="AE183" s="344"/>
      <c r="AF183" s="344"/>
      <c r="AG183" s="344"/>
      <c r="AH183" s="364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70"/>
      <c r="AT183" s="371"/>
      <c r="AU183" s="372"/>
      <c r="AV183" s="372"/>
      <c r="AW183" s="34"/>
    </row>
    <row r="184" spans="1:49" s="1" customFormat="1" ht="15.75" thickBot="1">
      <c r="A184" s="350"/>
      <c r="B184" s="350"/>
      <c r="C184" s="380"/>
      <c r="D184" s="380"/>
      <c r="E184" s="380"/>
      <c r="F184" s="381"/>
      <c r="G184" s="382"/>
      <c r="H184" s="382"/>
      <c r="I184" s="382"/>
      <c r="J184" s="382"/>
      <c r="K184" s="382"/>
      <c r="L184" s="383"/>
      <c r="M184" s="383"/>
      <c r="N184" s="379"/>
      <c r="O184" s="379"/>
      <c r="P184" s="379"/>
      <c r="Q184" s="379"/>
      <c r="R184" s="379"/>
      <c r="S184" s="380"/>
      <c r="T184" s="413"/>
      <c r="U184" s="350"/>
      <c r="V184" s="357"/>
      <c r="W184" s="350"/>
      <c r="X184" s="350"/>
      <c r="Y184" s="350"/>
      <c r="Z184" s="350"/>
      <c r="AA184" s="350"/>
      <c r="AB184" s="350"/>
      <c r="AC184" s="350"/>
      <c r="AD184" s="384" t="s">
        <v>109</v>
      </c>
      <c r="AE184" s="385"/>
      <c r="AF184" s="385"/>
      <c r="AG184" s="385"/>
      <c r="AH184" s="386"/>
      <c r="AI184" s="387"/>
      <c r="AJ184" s="387"/>
      <c r="AK184" s="387"/>
      <c r="AL184" s="387"/>
      <c r="AM184" s="387"/>
      <c r="AN184" s="387"/>
      <c r="AO184" s="387"/>
      <c r="AP184" s="387"/>
      <c r="AQ184" s="387"/>
      <c r="AR184" s="387"/>
      <c r="AS184" s="388"/>
      <c r="AT184" s="389"/>
      <c r="AU184" s="390"/>
      <c r="AV184" s="390"/>
      <c r="AW184" s="34"/>
    </row>
    <row r="185" spans="1:49" s="1" customFormat="1" ht="15">
      <c r="A185" s="350"/>
      <c r="B185" s="350"/>
      <c r="C185" s="380"/>
      <c r="D185" s="380"/>
      <c r="E185" s="380"/>
      <c r="F185" s="381"/>
      <c r="G185" s="382"/>
      <c r="H185" s="382"/>
      <c r="I185" s="382"/>
      <c r="J185" s="382"/>
      <c r="K185" s="382"/>
      <c r="L185" s="383"/>
      <c r="M185" s="383"/>
      <c r="N185" s="379"/>
      <c r="O185" s="379"/>
      <c r="P185" s="379"/>
      <c r="Q185" s="379"/>
      <c r="R185" s="379"/>
      <c r="S185" s="380"/>
      <c r="T185" s="413"/>
      <c r="U185" s="350"/>
      <c r="V185" s="357"/>
      <c r="W185" s="350"/>
      <c r="X185" s="350"/>
      <c r="Y185" s="350"/>
      <c r="Z185" s="350"/>
      <c r="AA185" s="350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350"/>
      <c r="AL185" s="350"/>
      <c r="AM185" s="350"/>
      <c r="AN185" s="350"/>
      <c r="AO185" s="350"/>
      <c r="AP185" s="350"/>
      <c r="AQ185" s="350"/>
      <c r="AR185" s="350"/>
      <c r="AS185" s="332"/>
      <c r="AT185" s="332"/>
      <c r="AW185" s="34"/>
    </row>
    <row r="186" spans="1:49" s="393" customFormat="1" ht="15.75">
      <c r="A186" s="391"/>
      <c r="B186" s="391"/>
      <c r="C186" s="391"/>
      <c r="D186" s="391"/>
      <c r="E186" s="391"/>
      <c r="F186" s="284"/>
      <c r="G186" s="324"/>
      <c r="H186" s="324"/>
      <c r="I186" s="324"/>
      <c r="J186" s="324"/>
      <c r="K186" s="324"/>
      <c r="L186" s="320"/>
      <c r="M186" s="320"/>
      <c r="N186" s="321"/>
      <c r="O186" s="321"/>
      <c r="P186" s="321"/>
      <c r="Q186" s="321"/>
      <c r="R186" s="321"/>
      <c r="S186" s="391"/>
      <c r="T186" s="414"/>
      <c r="U186" s="391"/>
      <c r="V186" s="392"/>
      <c r="W186" s="391"/>
      <c r="X186" s="391"/>
      <c r="Y186" s="391"/>
      <c r="Z186" s="391"/>
      <c r="AA186" s="391"/>
      <c r="AB186" s="391"/>
      <c r="AC186" s="391"/>
      <c r="AD186" s="391"/>
      <c r="AE186" s="391"/>
      <c r="AF186" s="391"/>
      <c r="AG186" s="391"/>
      <c r="AH186" s="391"/>
      <c r="AI186" s="391"/>
      <c r="AJ186" s="391"/>
      <c r="AK186" s="391"/>
      <c r="AL186" s="391"/>
      <c r="AM186" s="391"/>
      <c r="AN186" s="391"/>
      <c r="AO186" s="391"/>
      <c r="AP186" s="391"/>
      <c r="AQ186" s="391"/>
      <c r="AR186" s="391"/>
      <c r="AS186" s="314"/>
      <c r="AT186" s="314"/>
      <c r="AW186" s="34"/>
    </row>
    <row r="187" spans="6:20" ht="15">
      <c r="F187" s="75"/>
      <c r="L187" s="8"/>
      <c r="M187" s="8"/>
      <c r="T187" s="415"/>
    </row>
    <row r="188" spans="6:48" ht="15">
      <c r="F188" s="75"/>
      <c r="L188" s="8"/>
      <c r="M188" s="8"/>
      <c r="T188" s="415">
        <f>SUM(T10:T170)</f>
        <v>56</v>
      </c>
      <c r="U188" s="415">
        <f aca="true" t="shared" si="50" ref="U188:AQ188">SUM(U10:U170)</f>
        <v>0</v>
      </c>
      <c r="V188" s="415">
        <f t="shared" si="50"/>
        <v>0</v>
      </c>
      <c r="W188" s="415">
        <f t="shared" si="50"/>
        <v>0</v>
      </c>
      <c r="X188" s="415">
        <f t="shared" si="50"/>
        <v>0</v>
      </c>
      <c r="Y188" s="415">
        <f t="shared" si="50"/>
        <v>360</v>
      </c>
      <c r="Z188" s="415">
        <f t="shared" si="50"/>
        <v>320</v>
      </c>
      <c r="AA188" s="415">
        <f t="shared" si="50"/>
        <v>224</v>
      </c>
      <c r="AB188" s="415">
        <f t="shared" si="50"/>
        <v>0</v>
      </c>
      <c r="AC188" s="415">
        <f t="shared" si="50"/>
        <v>0</v>
      </c>
      <c r="AD188" s="415">
        <f t="shared" si="50"/>
        <v>320</v>
      </c>
      <c r="AE188" s="415">
        <f t="shared" si="50"/>
        <v>0</v>
      </c>
      <c r="AF188" s="415">
        <f t="shared" si="50"/>
        <v>0</v>
      </c>
      <c r="AG188" s="415">
        <f t="shared" si="50"/>
        <v>64</v>
      </c>
      <c r="AH188" s="415">
        <f t="shared" si="50"/>
        <v>3116</v>
      </c>
      <c r="AI188" s="415">
        <f t="shared" si="50"/>
        <v>1232</v>
      </c>
      <c r="AJ188" s="415">
        <f t="shared" si="50"/>
        <v>5736</v>
      </c>
      <c r="AK188" s="415">
        <f t="shared" si="50"/>
        <v>0</v>
      </c>
      <c r="AL188" s="415">
        <f t="shared" si="50"/>
        <v>0</v>
      </c>
      <c r="AM188" s="415">
        <f t="shared" si="50"/>
        <v>0</v>
      </c>
      <c r="AN188" s="415">
        <f t="shared" si="50"/>
        <v>0</v>
      </c>
      <c r="AO188" s="415">
        <f t="shared" si="50"/>
        <v>120</v>
      </c>
      <c r="AP188" s="415">
        <f t="shared" si="50"/>
        <v>0</v>
      </c>
      <c r="AQ188" s="415">
        <f t="shared" si="50"/>
        <v>0</v>
      </c>
      <c r="AR188" s="394"/>
      <c r="AS188" s="394"/>
      <c r="AT188" s="394"/>
      <c r="AU188" s="395"/>
      <c r="AV188" s="396"/>
    </row>
    <row r="189" spans="6:48" ht="15">
      <c r="F189" s="75"/>
      <c r="L189" s="8"/>
      <c r="M189" s="8"/>
      <c r="T189" s="415"/>
      <c r="AU189" s="5"/>
      <c r="AV189" s="5"/>
    </row>
    <row r="190" spans="1:48" ht="15">
      <c r="A190" s="397"/>
      <c r="F190" s="398"/>
      <c r="G190" s="399"/>
      <c r="H190" s="399"/>
      <c r="I190" s="399"/>
      <c r="L190" s="400"/>
      <c r="M190" s="400"/>
      <c r="T190" s="415"/>
      <c r="AU190" s="5"/>
      <c r="AV190" s="401"/>
    </row>
    <row r="191" spans="1:48" ht="15">
      <c r="A191" s="397"/>
      <c r="F191" s="398"/>
      <c r="G191" s="402"/>
      <c r="L191" s="64"/>
      <c r="M191" s="403"/>
      <c r="N191" s="404"/>
      <c r="O191" s="405"/>
      <c r="P191" s="405"/>
      <c r="Q191" s="405"/>
      <c r="R191" s="405"/>
      <c r="T191" s="415"/>
      <c r="AB191" s="73">
        <f>+Y172+Z172+AA172+AD172+AG172+AH172+AI172+AJ172+AO172+AP172+T172*1000</f>
        <v>67492</v>
      </c>
      <c r="AU191" s="5"/>
      <c r="AV191" s="401"/>
    </row>
    <row r="192" spans="1:48" ht="15">
      <c r="A192" s="397"/>
      <c r="F192" s="398"/>
      <c r="G192" s="402"/>
      <c r="L192" s="64"/>
      <c r="M192" s="403"/>
      <c r="N192" s="404"/>
      <c r="O192" s="405"/>
      <c r="P192" s="405"/>
      <c r="Q192" s="405"/>
      <c r="R192" s="405"/>
      <c r="T192" s="415"/>
      <c r="AU192" s="5"/>
      <c r="AV192" s="401"/>
    </row>
    <row r="193" spans="1:48" ht="15">
      <c r="A193" s="397"/>
      <c r="F193" s="398"/>
      <c r="G193" s="402"/>
      <c r="L193" s="64"/>
      <c r="M193" s="403"/>
      <c r="N193" s="404"/>
      <c r="O193" s="405"/>
      <c r="P193" s="405"/>
      <c r="Q193" s="405"/>
      <c r="R193" s="405"/>
      <c r="T193" s="415"/>
      <c r="AU193" s="5"/>
      <c r="AV193" s="401"/>
    </row>
    <row r="194" spans="1:48" ht="15">
      <c r="A194" s="397"/>
      <c r="F194" s="398"/>
      <c r="G194" s="402"/>
      <c r="L194" s="64"/>
      <c r="M194" s="403"/>
      <c r="N194" s="404"/>
      <c r="O194" s="405"/>
      <c r="P194" s="405"/>
      <c r="Q194" s="405"/>
      <c r="R194" s="405"/>
      <c r="T194" s="415"/>
      <c r="AU194" s="5"/>
      <c r="AV194" s="401"/>
    </row>
    <row r="195" spans="1:48" ht="15">
      <c r="A195" s="397"/>
      <c r="F195" s="398"/>
      <c r="G195" s="402"/>
      <c r="L195" s="64"/>
      <c r="M195" s="403"/>
      <c r="N195" s="404"/>
      <c r="O195" s="405"/>
      <c r="P195" s="405"/>
      <c r="Q195" s="405"/>
      <c r="R195" s="405"/>
      <c r="T195" s="415"/>
      <c r="AU195" s="5"/>
      <c r="AV195" s="401"/>
    </row>
    <row r="196" spans="1:48" ht="15">
      <c r="A196" s="397"/>
      <c r="F196" s="398"/>
      <c r="G196" s="402"/>
      <c r="L196" s="64"/>
      <c r="M196" s="403"/>
      <c r="N196" s="404"/>
      <c r="O196" s="405"/>
      <c r="P196" s="405"/>
      <c r="Q196" s="405"/>
      <c r="R196" s="405"/>
      <c r="T196" s="415"/>
      <c r="AU196" s="5"/>
      <c r="AV196" s="401"/>
    </row>
    <row r="197" spans="1:48" ht="15">
      <c r="A197" s="397"/>
      <c r="F197" s="398"/>
      <c r="G197" s="402"/>
      <c r="L197" s="64"/>
      <c r="M197" s="403"/>
      <c r="N197" s="404"/>
      <c r="O197" s="405"/>
      <c r="P197" s="405"/>
      <c r="Q197" s="405"/>
      <c r="R197" s="405"/>
      <c r="T197" s="415"/>
      <c r="AU197" s="5"/>
      <c r="AV197" s="401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</sheetData>
  <sheetProtection formatCells="0" formatColumns="0" formatRows="0" insertColumns="0" insertRows="0" insertHyperlinks="0" deleteColumns="0" deleteRows="0" sort="0" autoFilter="0" pivotTables="0"/>
  <conditionalFormatting sqref="AW11 AX10:CR11 AW95:CR166 AW12:CR90 AW169:CR170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conditionalFormatting sqref="AW91:CR94">
    <cfRule type="expression" priority="4" dxfId="0" stopIfTrue="1">
      <formula>AND(#REF!&lt;AX$8,#REF!&gt;=AW$8,#REF!&lt;&gt;"A")</formula>
    </cfRule>
    <cfRule type="expression" priority="5" dxfId="1" stopIfTrue="1">
      <formula>AND(#REF!&lt;AX$8,#REF!&gt;=AW$8,#REF!="A")</formula>
    </cfRule>
  </conditionalFormatting>
  <printOptions gridLines="1"/>
  <pageMargins left="0.17" right="0.17" top="0.33" bottom="0.25" header="0.33" footer="0.17"/>
  <pageSetup fitToHeight="5" fitToWidth="1" horizontalDpi="600" verticalDpi="600" orientation="landscape" paperSize="17" scale="42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B18" sqref="B18:F18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1180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2425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NSTX BL2 Relocation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M.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71</v>
      </c>
    </row>
    <row r="8" spans="1:20" ht="26.25">
      <c r="A8" s="10"/>
      <c r="D8" s="12" t="s">
        <v>73</v>
      </c>
      <c r="E8" s="12" t="s">
        <v>74</v>
      </c>
      <c r="F8" s="12" t="s">
        <v>75</v>
      </c>
      <c r="G8" s="14" t="s">
        <v>78</v>
      </c>
      <c r="H8" s="13" t="s">
        <v>77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72</v>
      </c>
      <c r="D9" s="4"/>
      <c r="E9" s="4" t="s">
        <v>134</v>
      </c>
      <c r="F9" s="4"/>
      <c r="G9" s="4"/>
      <c r="H9" s="417"/>
      <c r="I9" s="417"/>
      <c r="J9" s="417"/>
      <c r="K9" s="417"/>
      <c r="L9" s="417"/>
      <c r="M9" s="417"/>
      <c r="N9" s="417"/>
      <c r="O9" s="417"/>
      <c r="P9" s="417"/>
      <c r="Q9" s="41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76</v>
      </c>
      <c r="D11" s="4"/>
      <c r="E11" s="4" t="s">
        <v>134</v>
      </c>
      <c r="F11" s="4"/>
      <c r="G11" s="4"/>
      <c r="H11" s="417"/>
      <c r="I11" s="417"/>
      <c r="J11" s="417"/>
      <c r="K11" s="417"/>
      <c r="L11" s="417"/>
      <c r="M11" s="417"/>
      <c r="N11" s="417"/>
      <c r="O11" s="417"/>
      <c r="P11" s="417"/>
      <c r="Q11" s="41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84</v>
      </c>
    </row>
    <row r="15" spans="6:17" s="38" customFormat="1" ht="12.75">
      <c r="F15" s="39"/>
      <c r="G15" s="39"/>
      <c r="N15" s="418" t="s">
        <v>85</v>
      </c>
      <c r="O15" s="418"/>
      <c r="P15" s="40" t="s">
        <v>86</v>
      </c>
      <c r="Q15" s="41"/>
    </row>
    <row r="16" spans="1:17" s="42" customFormat="1" ht="25.5">
      <c r="A16" s="50"/>
      <c r="B16" s="419" t="s">
        <v>87</v>
      </c>
      <c r="C16" s="419"/>
      <c r="D16" s="419"/>
      <c r="E16" s="419"/>
      <c r="F16" s="419"/>
      <c r="G16" s="51" t="s">
        <v>88</v>
      </c>
      <c r="H16" s="419" t="s">
        <v>89</v>
      </c>
      <c r="I16" s="419"/>
      <c r="J16" s="419"/>
      <c r="K16" s="419" t="s">
        <v>90</v>
      </c>
      <c r="L16" s="419"/>
      <c r="M16" s="419"/>
      <c r="N16" s="50" t="s">
        <v>39</v>
      </c>
      <c r="O16" s="50" t="s">
        <v>40</v>
      </c>
      <c r="P16" s="51" t="s">
        <v>41</v>
      </c>
      <c r="Q16" s="51" t="s">
        <v>42</v>
      </c>
    </row>
    <row r="17" spans="1:17" s="50" customFormat="1" ht="36.75" customHeight="1">
      <c r="A17" s="50">
        <v>1</v>
      </c>
      <c r="B17" s="416"/>
      <c r="C17" s="416"/>
      <c r="D17" s="416"/>
      <c r="E17" s="416"/>
      <c r="F17" s="416"/>
      <c r="G17" s="51"/>
      <c r="H17" s="416"/>
      <c r="I17" s="416"/>
      <c r="J17" s="416"/>
      <c r="K17" s="416"/>
      <c r="L17" s="416"/>
      <c r="M17" s="416"/>
      <c r="P17" s="51"/>
      <c r="Q17" s="51"/>
    </row>
    <row r="18" spans="1:17" s="50" customFormat="1" ht="36.75" customHeight="1">
      <c r="A18" s="50">
        <v>2</v>
      </c>
      <c r="B18" s="416"/>
      <c r="C18" s="416"/>
      <c r="D18" s="416"/>
      <c r="E18" s="416"/>
      <c r="F18" s="416"/>
      <c r="G18" s="51"/>
      <c r="H18" s="416"/>
      <c r="I18" s="416"/>
      <c r="J18" s="416"/>
      <c r="K18" s="416"/>
      <c r="L18" s="416"/>
      <c r="M18" s="416"/>
      <c r="P18" s="51"/>
      <c r="Q18" s="51"/>
    </row>
    <row r="19" spans="1:17" s="50" customFormat="1" ht="36.75" customHeight="1">
      <c r="A19" s="50">
        <v>3</v>
      </c>
      <c r="B19" s="416"/>
      <c r="C19" s="416"/>
      <c r="D19" s="416"/>
      <c r="E19" s="416"/>
      <c r="F19" s="416"/>
      <c r="G19" s="51"/>
      <c r="H19" s="416"/>
      <c r="I19" s="416"/>
      <c r="J19" s="416"/>
      <c r="K19" s="416"/>
      <c r="L19" s="416"/>
      <c r="M19" s="416"/>
      <c r="P19" s="51"/>
      <c r="Q19" s="51"/>
    </row>
    <row r="20" spans="1:17" s="50" customFormat="1" ht="36.75" customHeight="1">
      <c r="A20" s="50">
        <v>4</v>
      </c>
      <c r="B20" s="416"/>
      <c r="C20" s="416"/>
      <c r="D20" s="416"/>
      <c r="E20" s="416"/>
      <c r="F20" s="416"/>
      <c r="G20" s="51"/>
      <c r="H20" s="416"/>
      <c r="I20" s="416"/>
      <c r="J20" s="416"/>
      <c r="K20" s="416"/>
      <c r="L20" s="416"/>
      <c r="M20" s="416"/>
      <c r="P20" s="51"/>
      <c r="Q20" s="51"/>
    </row>
    <row r="21" spans="1:13" s="44" customFormat="1" ht="36.75" customHeight="1">
      <c r="A21" s="51">
        <v>5</v>
      </c>
      <c r="B21" s="416"/>
      <c r="C21" s="416"/>
      <c r="D21" s="416"/>
      <c r="E21" s="416"/>
      <c r="F21" s="416"/>
      <c r="G21" s="43"/>
      <c r="H21" s="416"/>
      <c r="I21" s="416"/>
      <c r="J21" s="416"/>
      <c r="K21" s="416"/>
      <c r="L21" s="416"/>
      <c r="M21" s="416"/>
    </row>
    <row r="22" spans="2:13" s="44" customFormat="1" ht="12.75">
      <c r="B22" s="416"/>
      <c r="C22" s="416"/>
      <c r="D22" s="416"/>
      <c r="E22" s="416"/>
      <c r="F22" s="416"/>
      <c r="G22" s="43"/>
      <c r="H22" s="416"/>
      <c r="I22" s="416"/>
      <c r="J22" s="416"/>
      <c r="K22" s="416"/>
      <c r="L22" s="416"/>
      <c r="M22" s="416"/>
    </row>
    <row r="23" spans="5:8" ht="12.75">
      <c r="E23" s="3"/>
      <c r="F23" s="3"/>
      <c r="G23" s="3"/>
      <c r="H23" s="3"/>
    </row>
    <row r="24" spans="1:8" s="1" customFormat="1" ht="12.75">
      <c r="A24" s="1" t="s">
        <v>83</v>
      </c>
      <c r="E24" s="4"/>
      <c r="F24" s="4"/>
      <c r="G24" s="4"/>
      <c r="H24" s="4"/>
    </row>
    <row r="25" spans="1:8" s="1" customFormat="1" ht="12.75">
      <c r="A25" s="55" t="s">
        <v>43</v>
      </c>
      <c r="B25" s="1" t="s">
        <v>91</v>
      </c>
      <c r="E25" s="4"/>
      <c r="F25" s="4"/>
      <c r="G25" s="4"/>
      <c r="H25" s="4"/>
    </row>
    <row r="26" spans="1:2" s="1" customFormat="1" ht="12.75">
      <c r="A26" s="55" t="s">
        <v>44</v>
      </c>
      <c r="B26" s="1" t="s">
        <v>92</v>
      </c>
    </row>
    <row r="27" s="1" customFormat="1" ht="12.75">
      <c r="B27" s="1" t="s">
        <v>93</v>
      </c>
    </row>
    <row r="28" spans="1:2" s="1" customFormat="1" ht="12.75">
      <c r="A28" s="55" t="s">
        <v>45</v>
      </c>
      <c r="B28" s="1" t="s">
        <v>94</v>
      </c>
    </row>
    <row r="29" s="1" customFormat="1" ht="12.75">
      <c r="B29" s="1" t="s">
        <v>95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71" t="s">
        <v>62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73</v>
      </c>
      <c r="J33" s="70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70" t="s">
        <v>63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79</v>
      </c>
      <c r="H35" s="3"/>
      <c r="I35" s="30"/>
      <c r="J35" s="70" t="s">
        <v>64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70" t="s">
        <v>65</v>
      </c>
    </row>
    <row r="37" spans="5:9" ht="15">
      <c r="E37" s="3"/>
      <c r="F37" s="3"/>
      <c r="G37" s="3"/>
      <c r="H37" s="3"/>
      <c r="I37" s="30" t="s">
        <v>74</v>
      </c>
    </row>
    <row r="38" spans="9:10" ht="15">
      <c r="I38" s="30"/>
      <c r="J38" t="s">
        <v>66</v>
      </c>
    </row>
    <row r="39" spans="9:10" ht="15">
      <c r="I39" s="30"/>
      <c r="J39" t="s">
        <v>67</v>
      </c>
    </row>
    <row r="40" spans="9:10" ht="15">
      <c r="I40" s="30"/>
      <c r="J40" t="s">
        <v>68</v>
      </c>
    </row>
    <row r="41" ht="15">
      <c r="I41" s="30" t="s">
        <v>75</v>
      </c>
    </row>
    <row r="42" spans="9:10" ht="15">
      <c r="I42" s="30"/>
      <c r="J42" t="s">
        <v>69</v>
      </c>
    </row>
    <row r="43" spans="9:10" ht="15">
      <c r="I43" s="30"/>
      <c r="J43" t="s">
        <v>1</v>
      </c>
    </row>
    <row r="44" spans="9:10" ht="15">
      <c r="I44" s="30"/>
      <c r="J44" t="s">
        <v>2</v>
      </c>
    </row>
    <row r="45" spans="9:10" ht="15">
      <c r="I45" s="30"/>
      <c r="J45" t="s">
        <v>3</v>
      </c>
    </row>
    <row r="46" spans="9:10" ht="15.75">
      <c r="I46" s="71"/>
      <c r="J46" s="30"/>
    </row>
    <row r="47" spans="9:10" ht="15.75">
      <c r="I47" s="71" t="s">
        <v>4</v>
      </c>
      <c r="J47" s="30"/>
    </row>
    <row r="48" ht="15">
      <c r="I48" s="30" t="s">
        <v>75</v>
      </c>
    </row>
    <row r="49" spans="9:10" ht="15">
      <c r="I49" s="30"/>
      <c r="J49" t="s">
        <v>5</v>
      </c>
    </row>
    <row r="50" spans="9:10" ht="15">
      <c r="I50" s="30"/>
      <c r="J50" t="s">
        <v>6</v>
      </c>
    </row>
    <row r="51" spans="9:10" ht="15">
      <c r="I51" s="30"/>
      <c r="J51" t="s">
        <v>7</v>
      </c>
    </row>
    <row r="52" spans="9:10" ht="15">
      <c r="I52" s="30"/>
      <c r="J52" t="s">
        <v>8</v>
      </c>
    </row>
    <row r="53" ht="15">
      <c r="I53" s="30" t="s">
        <v>74</v>
      </c>
    </row>
    <row r="54" spans="9:10" ht="15">
      <c r="I54" s="30"/>
      <c r="J54" t="s">
        <v>9</v>
      </c>
    </row>
    <row r="55" spans="9:10" ht="15">
      <c r="I55" s="30"/>
      <c r="J55" t="s">
        <v>10</v>
      </c>
    </row>
    <row r="56" spans="9:10" ht="15">
      <c r="I56" s="30"/>
      <c r="J56" t="s">
        <v>11</v>
      </c>
    </row>
    <row r="57" ht="15">
      <c r="I57" s="30" t="s">
        <v>73</v>
      </c>
    </row>
    <row r="58" spans="9:10" ht="15">
      <c r="I58" s="30"/>
      <c r="J58" t="s">
        <v>12</v>
      </c>
    </row>
    <row r="59" ht="12.75">
      <c r="J59" t="s">
        <v>13</v>
      </c>
    </row>
    <row r="60" ht="12.75">
      <c r="J60" t="s">
        <v>14</v>
      </c>
    </row>
    <row r="61" ht="12.75">
      <c r="J61" t="s">
        <v>15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workbookViewId="0" topLeftCell="A1">
      <selection activeCell="F11" sqref="F11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193" bestFit="1" customWidth="1"/>
    <col min="4" max="4" width="10.28125" style="193" bestFit="1" customWidth="1"/>
    <col min="5" max="5" width="62.28125" style="193" bestFit="1" customWidth="1"/>
    <col min="6" max="6" width="67.00390625" style="193" bestFit="1" customWidth="1"/>
    <col min="7" max="7" width="5.140625" style="193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193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1180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2425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NSTX BL2 Relocation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M. Denault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201"/>
      <c r="E6" s="202"/>
      <c r="F6"/>
      <c r="G6"/>
      <c r="I6" s="193"/>
    </row>
    <row r="7" spans="1:9" ht="12.75">
      <c r="A7" s="8"/>
      <c r="B7" s="8"/>
      <c r="C7" s="8"/>
      <c r="D7" s="203"/>
      <c r="E7" s="203"/>
      <c r="F7" s="8"/>
      <c r="G7" s="8"/>
      <c r="H7" s="8"/>
      <c r="I7" s="194"/>
    </row>
    <row r="8" spans="1:9" ht="18.75" thickBot="1">
      <c r="A8" s="195" t="s">
        <v>24</v>
      </c>
      <c r="B8" s="204"/>
      <c r="C8" s="204"/>
      <c r="D8" s="205"/>
      <c r="E8" s="205"/>
      <c r="F8" s="206" t="s">
        <v>25</v>
      </c>
      <c r="G8" s="207"/>
      <c r="H8" s="207"/>
      <c r="I8" s="208"/>
    </row>
    <row r="9" spans="1:9" ht="12.75">
      <c r="A9" s="209"/>
      <c r="C9"/>
      <c r="D9" s="201"/>
      <c r="E9" s="201"/>
      <c r="F9"/>
      <c r="G9"/>
      <c r="I9" s="193"/>
    </row>
    <row r="10" spans="1:9" ht="12.75">
      <c r="A10" s="209" t="s">
        <v>70</v>
      </c>
      <c r="B10" s="38"/>
      <c r="C10" s="38"/>
      <c r="D10" s="202"/>
      <c r="E10" s="202"/>
      <c r="F10" s="38"/>
      <c r="G10" s="38"/>
      <c r="H10" s="38"/>
      <c r="I10" s="210"/>
    </row>
    <row r="11" spans="1:9" ht="12.75">
      <c r="A11" s="420" t="s">
        <v>129</v>
      </c>
      <c r="B11" s="421"/>
      <c r="C11" s="41"/>
      <c r="D11" s="212"/>
      <c r="E11" s="212"/>
      <c r="F11" s="41" t="s">
        <v>132</v>
      </c>
      <c r="G11" s="41"/>
      <c r="H11" s="39"/>
      <c r="I11" s="213"/>
    </row>
    <row r="12" spans="1:9" ht="12.75">
      <c r="A12" s="209" t="s">
        <v>130</v>
      </c>
      <c r="B12" s="38"/>
      <c r="C12" s="38"/>
      <c r="D12" s="202"/>
      <c r="E12" s="202"/>
      <c r="F12" s="41" t="s">
        <v>132</v>
      </c>
      <c r="G12" s="38"/>
      <c r="H12" s="38"/>
      <c r="I12" s="210"/>
    </row>
    <row r="13" spans="1:9" ht="12.75">
      <c r="A13" s="214" t="s">
        <v>131</v>
      </c>
      <c r="B13" s="214"/>
      <c r="C13" s="214"/>
      <c r="D13" s="215"/>
      <c r="E13" s="216"/>
      <c r="F13" s="217" t="s">
        <v>133</v>
      </c>
      <c r="G13" s="196"/>
      <c r="H13" s="218"/>
      <c r="I13" s="219"/>
    </row>
    <row r="14" spans="1:9" ht="12.75">
      <c r="A14" s="214"/>
      <c r="B14" s="214"/>
      <c r="C14" s="214"/>
      <c r="D14" s="215"/>
      <c r="E14" s="216"/>
      <c r="F14" s="217"/>
      <c r="G14" s="196"/>
      <c r="H14" s="218"/>
      <c r="I14" s="219"/>
    </row>
    <row r="15" spans="1:9" ht="12.75">
      <c r="A15" s="220"/>
      <c r="B15" s="221"/>
      <c r="C15" s="221"/>
      <c r="D15" s="215"/>
      <c r="E15" s="216"/>
      <c r="F15" s="211"/>
      <c r="G15" s="196"/>
      <c r="H15" s="222"/>
      <c r="I15" s="219"/>
    </row>
    <row r="16" spans="1:9" ht="12.75">
      <c r="A16" s="220"/>
      <c r="B16" s="221"/>
      <c r="C16" s="221"/>
      <c r="D16" s="215"/>
      <c r="E16" s="216"/>
      <c r="F16" s="223"/>
      <c r="G16" s="196"/>
      <c r="H16" s="218"/>
      <c r="I16" s="219"/>
    </row>
    <row r="17" spans="1:9" ht="12.75">
      <c r="A17" s="220"/>
      <c r="B17" s="221"/>
      <c r="C17" s="224"/>
      <c r="D17" s="215"/>
      <c r="E17" s="216"/>
      <c r="F17" s="217"/>
      <c r="G17" s="196"/>
      <c r="H17" s="218"/>
      <c r="I17" s="219"/>
    </row>
    <row r="18" spans="1:9" ht="12.75">
      <c r="A18" s="220"/>
      <c r="B18" s="221"/>
      <c r="C18" s="224"/>
      <c r="D18" s="215"/>
      <c r="E18" s="216"/>
      <c r="F18" s="217"/>
      <c r="G18" s="196"/>
      <c r="H18" s="218"/>
      <c r="I18" s="219"/>
    </row>
    <row r="19" spans="1:9" ht="12.75">
      <c r="A19" s="220"/>
      <c r="B19" s="221"/>
      <c r="C19" s="224"/>
      <c r="D19" s="215"/>
      <c r="E19" s="216"/>
      <c r="F19" s="217"/>
      <c r="G19" s="196"/>
      <c r="H19" s="218"/>
      <c r="I19" s="219"/>
    </row>
    <row r="20" spans="1:9" ht="12.75">
      <c r="A20" s="225"/>
      <c r="B20" s="221"/>
      <c r="C20" s="221"/>
      <c r="D20" s="215"/>
      <c r="E20" s="216"/>
      <c r="F20" s="211"/>
      <c r="G20" s="196"/>
      <c r="H20" s="222"/>
      <c r="I20" s="219"/>
    </row>
    <row r="21" spans="1:9" ht="12.75">
      <c r="A21" s="220"/>
      <c r="B21" s="221"/>
      <c r="C21" s="224"/>
      <c r="D21" s="215"/>
      <c r="E21" s="216"/>
      <c r="F21" s="217"/>
      <c r="G21" s="196"/>
      <c r="H21" s="218"/>
      <c r="I21" s="219"/>
    </row>
    <row r="22" spans="1:9" ht="12.75">
      <c r="A22" s="226"/>
      <c r="B22" s="221"/>
      <c r="C22" s="221"/>
      <c r="D22" s="215"/>
      <c r="E22" s="227"/>
      <c r="F22" s="228"/>
      <c r="G22" s="196"/>
      <c r="H22" s="218"/>
      <c r="I22" s="219"/>
    </row>
    <row r="23" spans="1:9" ht="12.75">
      <c r="A23" s="220"/>
      <c r="B23" s="221"/>
      <c r="C23" s="224"/>
      <c r="D23" s="215"/>
      <c r="E23" s="216"/>
      <c r="F23" s="217"/>
      <c r="G23" s="196"/>
      <c r="H23" s="218"/>
      <c r="I23" s="219"/>
    </row>
    <row r="24" spans="1:9" ht="12.75">
      <c r="A24" s="225"/>
      <c r="B24" s="221"/>
      <c r="C24" s="221"/>
      <c r="D24" s="216"/>
      <c r="E24" s="216"/>
      <c r="F24" s="228"/>
      <c r="G24" s="196"/>
      <c r="H24" s="218"/>
      <c r="I24" s="219"/>
    </row>
    <row r="25" spans="1:9" ht="12.75">
      <c r="A25" s="229"/>
      <c r="B25" s="221"/>
      <c r="C25" s="230"/>
      <c r="D25" s="216"/>
      <c r="E25" s="216"/>
      <c r="F25" s="231"/>
      <c r="G25" s="231"/>
      <c r="H25" s="231"/>
      <c r="I25" s="197"/>
    </row>
    <row r="26" spans="1:9" ht="12.75">
      <c r="A26" s="232"/>
      <c r="B26" s="221"/>
      <c r="C26" s="233"/>
      <c r="D26" s="234"/>
      <c r="E26" s="216"/>
      <c r="F26" s="422"/>
      <c r="G26" s="422"/>
      <c r="H26" s="422"/>
      <c r="I26" s="236"/>
    </row>
    <row r="27" spans="1:9" ht="12.75">
      <c r="A27" s="232"/>
      <c r="B27" s="221"/>
      <c r="C27" s="233"/>
      <c r="D27" s="237"/>
      <c r="E27" s="237"/>
      <c r="F27" s="235"/>
      <c r="G27" s="235"/>
      <c r="H27" s="235"/>
      <c r="I27" s="236"/>
    </row>
    <row r="28" spans="1:9" ht="12.75">
      <c r="A28" s="238"/>
      <c r="B28" s="239"/>
      <c r="C28" s="240"/>
      <c r="D28" s="241"/>
      <c r="E28" s="227"/>
      <c r="F28" s="235"/>
      <c r="G28" s="196"/>
      <c r="H28" s="242"/>
      <c r="I28" s="219"/>
    </row>
    <row r="29" spans="1:9" ht="12.75">
      <c r="A29" s="243"/>
      <c r="B29" s="244"/>
      <c r="C29" s="245"/>
      <c r="D29" s="246"/>
      <c r="E29" s="237"/>
      <c r="F29" s="235"/>
      <c r="G29" s="196"/>
      <c r="H29" s="242"/>
      <c r="I29" s="219"/>
    </row>
    <row r="30" spans="1:9" ht="12.75">
      <c r="A30" s="232"/>
      <c r="B30" s="247"/>
      <c r="C30" s="233"/>
      <c r="D30" s="216"/>
      <c r="E30" s="216"/>
      <c r="F30" s="235"/>
      <c r="G30" s="242"/>
      <c r="H30" s="242"/>
      <c r="I30" s="236"/>
    </row>
    <row r="31" spans="1:9" ht="12.75">
      <c r="A31" s="232"/>
      <c r="B31" s="247"/>
      <c r="C31" s="233"/>
      <c r="D31" s="216"/>
      <c r="E31" s="216"/>
      <c r="F31" s="235"/>
      <c r="G31" s="196"/>
      <c r="H31" s="242"/>
      <c r="I31" s="219"/>
    </row>
    <row r="32" spans="1:9" ht="12.75">
      <c r="A32" s="232"/>
      <c r="B32" s="247"/>
      <c r="C32" s="248"/>
      <c r="D32" s="234"/>
      <c r="E32" s="234"/>
      <c r="F32" s="249"/>
      <c r="G32" s="249"/>
      <c r="H32" s="249"/>
      <c r="I32" s="236"/>
    </row>
    <row r="33" spans="1:9" ht="12.75">
      <c r="A33" s="232"/>
      <c r="B33" s="247"/>
      <c r="C33" s="248"/>
      <c r="D33" s="234"/>
      <c r="E33" s="234"/>
      <c r="F33" s="249"/>
      <c r="G33" s="250"/>
      <c r="H33" s="242"/>
      <c r="I33" s="219"/>
    </row>
    <row r="34" spans="1:9" ht="12.75">
      <c r="A34" s="229"/>
      <c r="B34" s="221"/>
      <c r="C34" s="251"/>
      <c r="D34" s="234"/>
      <c r="E34" s="234"/>
      <c r="F34" s="214"/>
      <c r="G34" s="214"/>
      <c r="H34" s="214"/>
      <c r="I34" s="197"/>
    </row>
    <row r="35" spans="1:9" ht="12.75">
      <c r="A35" s="229"/>
      <c r="B35" s="221"/>
      <c r="C35" s="251"/>
      <c r="D35" s="252"/>
      <c r="E35" s="234"/>
      <c r="F35" s="235"/>
      <c r="G35" s="214"/>
      <c r="H35" s="253"/>
      <c r="I35" s="219"/>
    </row>
    <row r="36" spans="1:9" ht="12.75">
      <c r="A36" s="254"/>
      <c r="B36" s="255"/>
      <c r="C36" s="251"/>
      <c r="D36" s="234"/>
      <c r="E36" s="234"/>
      <c r="F36" s="214"/>
      <c r="G36" s="214"/>
      <c r="H36" s="214"/>
      <c r="I36" s="197"/>
    </row>
    <row r="37" spans="1:9" ht="12.75">
      <c r="A37" s="229"/>
      <c r="B37" s="221"/>
      <c r="C37" s="251"/>
      <c r="D37" s="234"/>
      <c r="E37" s="234"/>
      <c r="F37" s="214"/>
      <c r="G37" s="214"/>
      <c r="H37" s="214"/>
      <c r="I37" s="197"/>
    </row>
    <row r="38" spans="1:9" ht="13.5" thickBot="1">
      <c r="A38" s="229"/>
      <c r="B38" s="221"/>
      <c r="C38" s="251"/>
      <c r="D38" s="234"/>
      <c r="E38" s="234"/>
      <c r="F38" s="214"/>
      <c r="G38" s="39"/>
      <c r="H38" s="39"/>
      <c r="I38" s="256"/>
    </row>
    <row r="39" spans="1:9" ht="12.75">
      <c r="A39" s="229"/>
      <c r="B39" s="221"/>
      <c r="C39" s="251"/>
      <c r="D39" s="234"/>
      <c r="E39" s="257" t="s">
        <v>101</v>
      </c>
      <c r="F39" s="198"/>
      <c r="G39" s="214"/>
      <c r="H39" s="258"/>
      <c r="I39" s="259"/>
    </row>
    <row r="40" spans="1:9" ht="12.75">
      <c r="A40" s="229"/>
      <c r="B40" s="221"/>
      <c r="C40" s="251"/>
      <c r="D40" s="234"/>
      <c r="E40" s="260" t="s">
        <v>102</v>
      </c>
      <c r="F40" s="199"/>
      <c r="G40" s="253">
        <v>1</v>
      </c>
      <c r="H40" s="261">
        <v>0</v>
      </c>
      <c r="I40" s="262" t="e">
        <f>H40/H50</f>
        <v>#DIV/0!</v>
      </c>
    </row>
    <row r="41" spans="1:9" ht="12.75">
      <c r="A41" s="229"/>
      <c r="B41" s="221"/>
      <c r="C41" s="251"/>
      <c r="D41" s="234"/>
      <c r="E41" s="260" t="s">
        <v>103</v>
      </c>
      <c r="F41" s="199"/>
      <c r="G41" s="253">
        <v>2</v>
      </c>
      <c r="H41" s="261">
        <f>D15+D16</f>
        <v>0</v>
      </c>
      <c r="I41" s="262" t="e">
        <f>H41/H50</f>
        <v>#DIV/0!</v>
      </c>
    </row>
    <row r="42" spans="1:9" ht="12.75">
      <c r="A42" s="229"/>
      <c r="B42" s="221"/>
      <c r="C42" s="251"/>
      <c r="D42" s="234"/>
      <c r="E42" s="260" t="s">
        <v>104</v>
      </c>
      <c r="F42" s="199"/>
      <c r="G42" s="253">
        <v>3</v>
      </c>
      <c r="H42" s="261">
        <v>0</v>
      </c>
      <c r="I42" s="262" t="e">
        <f>H42/H50</f>
        <v>#DIV/0!</v>
      </c>
    </row>
    <row r="43" spans="1:9" ht="12.75">
      <c r="A43" s="229"/>
      <c r="B43" s="221"/>
      <c r="C43" s="251"/>
      <c r="D43" s="234"/>
      <c r="E43" s="260" t="s">
        <v>105</v>
      </c>
      <c r="F43" s="199"/>
      <c r="G43" s="253">
        <v>4</v>
      </c>
      <c r="H43" s="261">
        <f>D13+D18+D31</f>
        <v>0</v>
      </c>
      <c r="I43" s="262" t="e">
        <f>H43/H50</f>
        <v>#DIV/0!</v>
      </c>
    </row>
    <row r="44" spans="1:9" ht="12.75">
      <c r="A44" s="229"/>
      <c r="B44" s="221"/>
      <c r="C44" s="251"/>
      <c r="D44" s="234"/>
      <c r="E44" s="260" t="s">
        <v>106</v>
      </c>
      <c r="F44" s="199"/>
      <c r="G44" s="253">
        <v>5</v>
      </c>
      <c r="H44" s="261">
        <v>0</v>
      </c>
      <c r="I44" s="262" t="e">
        <f>H44/H50</f>
        <v>#DIV/0!</v>
      </c>
    </row>
    <row r="45" spans="1:9" ht="12.75">
      <c r="A45" s="229"/>
      <c r="B45" s="221"/>
      <c r="C45" s="251"/>
      <c r="D45" s="234"/>
      <c r="E45" s="260" t="s">
        <v>107</v>
      </c>
      <c r="F45" s="199"/>
      <c r="G45" s="253">
        <v>6</v>
      </c>
      <c r="H45" s="261">
        <f>D14+D17+SUM(D19:D24)+SUM(D28:D29)+D33+D35</f>
        <v>0</v>
      </c>
      <c r="I45" s="262" t="e">
        <f>H45/H50</f>
        <v>#DIV/0!</v>
      </c>
    </row>
    <row r="46" spans="1:9" ht="12.75">
      <c r="A46" s="229"/>
      <c r="B46" s="221"/>
      <c r="C46" s="251"/>
      <c r="D46" s="234"/>
      <c r="E46" s="260" t="s">
        <v>108</v>
      </c>
      <c r="F46" s="199"/>
      <c r="G46" s="253">
        <v>7</v>
      </c>
      <c r="H46" s="261">
        <v>0</v>
      </c>
      <c r="I46" s="262" t="e">
        <f>H46/H50</f>
        <v>#DIV/0!</v>
      </c>
    </row>
    <row r="47" spans="1:9" ht="12.75">
      <c r="A47" s="229"/>
      <c r="B47" s="221"/>
      <c r="C47" s="251"/>
      <c r="D47" s="234"/>
      <c r="E47" s="260" t="s">
        <v>110</v>
      </c>
      <c r="F47" s="199"/>
      <c r="G47" s="253">
        <v>8</v>
      </c>
      <c r="H47" s="261">
        <v>0</v>
      </c>
      <c r="I47" s="262" t="e">
        <f>H47/H50</f>
        <v>#DIV/0!</v>
      </c>
    </row>
    <row r="48" spans="1:9" ht="13.5" thickBot="1">
      <c r="A48" s="229"/>
      <c r="B48" s="221"/>
      <c r="C48" s="251"/>
      <c r="D48" s="234"/>
      <c r="E48" s="263" t="s">
        <v>109</v>
      </c>
      <c r="F48" s="200"/>
      <c r="G48" s="253">
        <v>9</v>
      </c>
      <c r="H48" s="261">
        <v>0</v>
      </c>
      <c r="I48" s="262" t="e">
        <f>H48/H50</f>
        <v>#DIV/0!</v>
      </c>
    </row>
    <row r="49" spans="1:9" ht="12.75">
      <c r="A49" s="229"/>
      <c r="B49" s="221"/>
      <c r="C49" s="251"/>
      <c r="D49" s="234"/>
      <c r="E49" s="234"/>
      <c r="F49" s="214"/>
      <c r="G49" s="214"/>
      <c r="H49" s="258"/>
      <c r="I49" s="259"/>
    </row>
    <row r="50" spans="1:9" ht="12.75">
      <c r="A50" s="229"/>
      <c r="B50" s="221"/>
      <c r="C50" s="251"/>
      <c r="D50" s="234"/>
      <c r="E50" s="234"/>
      <c r="F50" s="253" t="s">
        <v>82</v>
      </c>
      <c r="G50" s="214"/>
      <c r="H50" s="264">
        <f>SUM(H40:H48)</f>
        <v>0</v>
      </c>
      <c r="I50" s="265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</cp:lastModifiedBy>
  <cp:lastPrinted>2009-09-29T13:44:24Z</cp:lastPrinted>
  <dcterms:created xsi:type="dcterms:W3CDTF">2001-10-24T18:11:20Z</dcterms:created>
  <dcterms:modified xsi:type="dcterms:W3CDTF">2009-10-08T12:47:47Z</dcterms:modified>
  <cp:category/>
  <cp:version/>
  <cp:contentType/>
  <cp:contentStatus/>
</cp:coreProperties>
</file>