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150" tabRatio="680" activeTab="3"/>
  </bookViews>
  <sheets>
    <sheet name="Tab A Description" sheetId="1" r:id="rId1"/>
    <sheet name="Tab B Cost &amp; Schedule Estimate" sheetId="2" r:id="rId2"/>
    <sheet name="Tab C Risk and uncertainty" sheetId="3" r:id="rId3"/>
    <sheet name="M &amp; S breakdown" sheetId="4" r:id="rId4"/>
  </sheets>
  <definedNames>
    <definedName name="_xlnm.Print_Area" localSheetId="0">'Tab A Description'!$A$1:$B$30</definedName>
    <definedName name="_xlnm.Print_Area" localSheetId="1">'Tab B Cost &amp; Schedule Estimate'!$A$1:$BM$167</definedName>
    <definedName name="_xlnm.Print_Area" localSheetId="2">'Tab C Risk and uncertainty'!$A$1:$Q$29,'Tab C Risk and uncertainty'!$A$31:$Q$61</definedName>
    <definedName name="_xlnm.Print_Titles" localSheetId="1">'Tab B Cost &amp; Schedule Estimate'!$2:$5</definedName>
  </definedNames>
  <calcPr calcMode="manual" fullCalcOnLoad="1"/>
</workbook>
</file>

<file path=xl/sharedStrings.xml><?xml version="1.0" encoding="utf-8"?>
<sst xmlns="http://schemas.openxmlformats.org/spreadsheetml/2006/main" count="290" uniqueCount="220">
  <si>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</si>
  <si>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</si>
  <si>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</si>
  <si>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</si>
  <si>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</si>
  <si>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</si>
  <si>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</si>
  <si>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</si>
  <si>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</si>
  <si>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</si>
  <si>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</si>
  <si>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</si>
  <si>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HOURS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</si>
  <si>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</si>
  <si>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</si>
  <si>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</si>
  <si>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</si>
  <si>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</si>
  <si>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</si>
  <si>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</si>
  <si>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</si>
  <si>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</si>
  <si>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</si>
  <si>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</si>
  <si>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</si>
  <si>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</si>
  <si>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</si>
  <si>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</si>
  <si>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</si>
  <si>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</si>
  <si>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</si>
  <si>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</si>
  <si>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Category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</si>
  <si>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</si>
  <si>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</si>
  <si>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</si>
  <si>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</si>
  <si>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</si>
  <si>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</si>
  <si>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</si>
  <si>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</si>
  <si>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</si>
  <si>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</si>
  <si>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</si>
  <si>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</si>
  <si>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</si>
  <si>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</si>
  <si>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</si>
  <si>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</si>
  <si>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</si>
  <si>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</si>
  <si>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</si>
  <si>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</si>
  <si>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EA** DM (Designer)</t>
  </si>
  <si>
    <t>EC** EM (computing Engr)</t>
  </si>
  <si>
    <t>EC** SM/TB (Computing Tech)</t>
  </si>
  <si>
    <t>EE** EM (Elctr Engr)</t>
  </si>
  <si>
    <t>EE** SM/TB (Electr Tech)</t>
  </si>
  <si>
    <t>EM** EM (FO&amp;M Engr)</t>
  </si>
  <si>
    <t>EM** SM/TB (FO&amp;M Tech)</t>
  </si>
  <si>
    <t>FC** AM (P&amp;C Officer)</t>
  </si>
  <si>
    <t>DP** SB/TB (HP Tech)</t>
  </si>
  <si>
    <t>R*** RM (Researcher)</t>
  </si>
  <si>
    <t>Conceptual Design</t>
  </si>
  <si>
    <t>Preliminary Design</t>
  </si>
  <si>
    <t>FMEA Analysis</t>
  </si>
  <si>
    <t>Prepare NEPA Form</t>
  </si>
  <si>
    <t>Update Cost &amp; Schedule Estimate</t>
  </si>
  <si>
    <t>CONDUCT PDR</t>
  </si>
  <si>
    <t>Final Design</t>
  </si>
  <si>
    <t>PDR Prep</t>
  </si>
  <si>
    <t>Design Drawings</t>
  </si>
  <si>
    <t>Disposition PDR Chits</t>
  </si>
  <si>
    <t>Update Analyses</t>
  </si>
  <si>
    <t>Prep Procurement Specs</t>
  </si>
  <si>
    <t>FDR Prep</t>
  </si>
  <si>
    <t>CONDUCT FDR</t>
  </si>
  <si>
    <t>Fab/Assembly</t>
  </si>
  <si>
    <t>Procurement</t>
  </si>
  <si>
    <t>Prep Requisition and procurement package</t>
  </si>
  <si>
    <t>SUBMIT REQ TO PROCUREMENT</t>
  </si>
  <si>
    <t>AWARD</t>
  </si>
  <si>
    <t>Fabricate or delivery</t>
  </si>
  <si>
    <t>Shop Fabrication</t>
  </si>
  <si>
    <t>Assembly</t>
  </si>
  <si>
    <t>Installation</t>
  </si>
  <si>
    <t>Machine Installation</t>
  </si>
  <si>
    <t>Other:__________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</si>
  <si>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</si>
  <si>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</si>
  <si>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</si>
  <si>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</si>
  <si>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</si>
  <si>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</si>
  <si>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</si>
  <si>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</si>
  <si>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Fab/Assy Procedure</t>
  </si>
  <si>
    <t>Installation Procedure</t>
  </si>
  <si>
    <t>Basis of Estimate and Names of req'd skills if known</t>
  </si>
  <si>
    <t>Work Approval Form (WAF)</t>
  </si>
  <si>
    <t>FY09</t>
  </si>
  <si>
    <t>FY10</t>
  </si>
  <si>
    <t>Procurement lead time (1)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</si>
  <si>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</si>
  <si>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</si>
  <si>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</si>
  <si>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</si>
  <si>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</si>
  <si>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</si>
  <si>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</si>
  <si>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</si>
  <si>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OTHER TASKS</t>
  </si>
  <si>
    <t>User Input Start Date (optional)</t>
  </si>
  <si>
    <t>Calculated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</si>
  <si>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</si>
  <si>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</si>
  <si>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0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</si>
  <si>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</si>
  <si>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</si>
  <si>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</si>
  <si>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</si>
  <si>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</si>
  <si>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</si>
  <si>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</si>
  <si>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</si>
  <si>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</si>
  <si>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</si>
  <si>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</si>
  <si>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</si>
  <si>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</si>
  <si>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</si>
  <si>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</si>
  <si>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</si>
  <si>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</si>
  <si>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</si>
  <si>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</si>
  <si>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</si>
  <si>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</si>
  <si>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</si>
  <si>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</si>
  <si>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</si>
  <si>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</si>
  <si>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</si>
  <si>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</si>
  <si>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</si>
  <si>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</si>
  <si>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OPTIONAL   Logical Pre-requisites (one task numbers in each column ,any order)</t>
  </si>
  <si>
    <t>Cost Center: TBD</t>
  </si>
  <si>
    <t>Job Title: NSTX CS Upgrade PFCs</t>
  </si>
  <si>
    <t>Job Manager: Kelsey Tresemer</t>
  </si>
  <si>
    <t>Provide adequate thermal coverage for the center stack via tiles. Design diagnostic housing and tile mounting schemes. Generate proper documentation.</t>
  </si>
  <si>
    <t>Preliminary Planning/Fact Finding</t>
  </si>
  <si>
    <t>Tresemer</t>
  </si>
  <si>
    <t>Tile Layout/Preliminary Tile Design</t>
  </si>
  <si>
    <t>Jariwala</t>
  </si>
  <si>
    <t>Diagnostic Layout</t>
  </si>
  <si>
    <t>PPPL Peer Review Prep</t>
  </si>
  <si>
    <t>PPPL Peer Review</t>
  </si>
  <si>
    <t>Tile/Diagnostic/Hardware Reconfig, Mat. Research (R&amp;D)</t>
  </si>
  <si>
    <t>PU CDR prep</t>
  </si>
  <si>
    <t>PPPL CDR</t>
  </si>
  <si>
    <t>CDR Chit Resolution</t>
  </si>
  <si>
    <t>Tile Thermal Analysis</t>
  </si>
  <si>
    <t>Order Material Samples</t>
  </si>
  <si>
    <t>Material Testing</t>
  </si>
  <si>
    <t>Tile Analysis Continued…</t>
  </si>
  <si>
    <t>Item 1: Tiles (CFC and any other mat)</t>
  </si>
  <si>
    <t>Item 2: hardware, other materials</t>
  </si>
  <si>
    <t>Machining of tiles for diagnostics</t>
  </si>
  <si>
    <t>Material Cost Breakdown</t>
  </si>
  <si>
    <t>Approx. 600 tiles</t>
  </si>
  <si>
    <t>Spare Parts</t>
  </si>
  <si>
    <t>Handling Loss</t>
  </si>
  <si>
    <t>No. of tiles</t>
  </si>
  <si>
    <t>Avg Dimensions</t>
  </si>
  <si>
    <t>Volume (in^3)</t>
  </si>
  <si>
    <t>No. of tiles, +20%</t>
  </si>
  <si>
    <t>No. of tiles, +10%</t>
  </si>
  <si>
    <t>Upper</t>
  </si>
  <si>
    <t>Row 1</t>
  </si>
  <si>
    <t>2"x7"x7'</t>
  </si>
  <si>
    <t>Row 2 - 4</t>
  </si>
  <si>
    <t>1"x4.5"x4"</t>
  </si>
  <si>
    <t>Row 5</t>
  </si>
  <si>
    <t>1"x10"x3.7"</t>
  </si>
  <si>
    <t>Center</t>
  </si>
  <si>
    <t>Tow 6 - 20</t>
  </si>
  <si>
    <t>.75"x3.4"x5.8"</t>
  </si>
  <si>
    <t>Lower</t>
  </si>
  <si>
    <t>Total</t>
  </si>
  <si>
    <t>Vol/section (in^3)</t>
  </si>
  <si>
    <t>Vol/section (cm^3)</t>
  </si>
  <si>
    <t>Density(g/cm^3)</t>
  </si>
  <si>
    <t>Lbs</t>
  </si>
  <si>
    <t>Rows 1-5: Silicon Carbide</t>
  </si>
  <si>
    <t>Rows 6-20: CFRC</t>
  </si>
  <si>
    <t>SiC Costs: $100 - $500/lb</t>
  </si>
  <si>
    <t>Cost:</t>
  </si>
  <si>
    <t>@$100</t>
  </si>
  <si>
    <t>@$500</t>
  </si>
  <si>
    <t>CFRC Costs: $200 - $350/lb</t>
  </si>
  <si>
    <t>@200</t>
  </si>
  <si>
    <t>@350</t>
  </si>
  <si>
    <t>Worst case:</t>
  </si>
  <si>
    <t>Billets for spare parts (not tiles):</t>
  </si>
  <si>
    <t>TOTAL</t>
  </si>
  <si>
    <t>~$650,000.00</t>
  </si>
  <si>
    <t>TILES</t>
  </si>
  <si>
    <t>Hardware</t>
  </si>
  <si>
    <t>tax adjust</t>
  </si>
  <si>
    <t>Compared M&amp;S data from old Job Cost Reports (circa 1997 - 2001)</t>
  </si>
  <si>
    <t>Reflect a 25% increase due to increase in sheer amount of material increase</t>
  </si>
  <si>
    <t>~$150,000.00</t>
  </si>
  <si>
    <t>Tile re-fit and additional machining</t>
  </si>
  <si>
    <t>total</t>
  </si>
  <si>
    <t>If all CFRC: @$350</t>
  </si>
  <si>
    <t>If all CFRC: @$200</t>
  </si>
  <si>
    <t>X</t>
  </si>
  <si>
    <t>strykowsky estimate</t>
  </si>
  <si>
    <t>Job Number: 1001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</si>
</sst>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0.000"/>
    <numFmt numFmtId="196" formatCode="&quot;$&quot;#,##0.0000"/>
  </numFmts>
  <fonts count="7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16"/>
      <name val="Times"/>
      <family val="1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0"/>
      <color indexed="12"/>
      <name val="Times"/>
      <family val="0"/>
    </font>
    <font>
      <b/>
      <u val="single"/>
      <sz val="14"/>
      <color indexed="16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b/>
      <sz val="2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7" fillId="2" borderId="5" xfId="0" applyFont="1" applyFill="1" applyBorder="1" applyAlignment="1">
      <alignment/>
    </xf>
    <xf numFmtId="0" fontId="17" fillId="2" borderId="7" xfId="0" applyFont="1" applyFill="1" applyBorder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wrapText="1"/>
    </xf>
    <xf numFmtId="0" fontId="16" fillId="4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4" borderId="0" xfId="0" applyFont="1" applyFill="1" applyAlignment="1">
      <alignment/>
    </xf>
    <xf numFmtId="166" fontId="0" fillId="0" borderId="0" xfId="0" applyNumberFormat="1" applyAlignment="1">
      <alignment/>
    </xf>
    <xf numFmtId="166" fontId="17" fillId="2" borderId="5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19" fillId="0" borderId="0" xfId="0" applyFont="1" applyFill="1" applyAlignment="1">
      <alignment horizontal="center"/>
    </xf>
    <xf numFmtId="166" fontId="17" fillId="2" borderId="7" xfId="0" applyNumberFormat="1" applyFont="1" applyFill="1" applyBorder="1" applyAlignment="1">
      <alignment/>
    </xf>
    <xf numFmtId="166" fontId="17" fillId="2" borderId="6" xfId="0" applyNumberFormat="1" applyFont="1" applyFill="1" applyBorder="1" applyAlignment="1">
      <alignment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5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5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7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2" fillId="5" borderId="1" xfId="0" applyFont="1" applyFill="1" applyBorder="1" applyAlignment="1">
      <alignment horizontal="centerContinuous"/>
    </xf>
    <xf numFmtId="0" fontId="0" fillId="5" borderId="9" xfId="0" applyFill="1" applyBorder="1" applyAlignment="1">
      <alignment horizontal="centerContinuous"/>
    </xf>
    <xf numFmtId="166" fontId="0" fillId="5" borderId="9" xfId="0" applyNumberFormat="1" applyFill="1" applyBorder="1" applyAlignment="1">
      <alignment horizontal="centerContinuous"/>
    </xf>
    <xf numFmtId="0" fontId="23" fillId="5" borderId="9" xfId="0" applyFont="1" applyFill="1" applyBorder="1" applyAlignment="1">
      <alignment horizontal="centerContinuous"/>
    </xf>
    <xf numFmtId="0" fontId="2" fillId="5" borderId="3" xfId="0" applyFont="1" applyFill="1" applyBorder="1" applyAlignment="1">
      <alignment/>
    </xf>
    <xf numFmtId="0" fontId="0" fillId="5" borderId="0" xfId="0" applyFill="1" applyBorder="1" applyAlignment="1">
      <alignment/>
    </xf>
    <xf numFmtId="166" fontId="0" fillId="5" borderId="0" xfId="0" applyNumberFormat="1" applyFill="1" applyBorder="1" applyAlignment="1">
      <alignment/>
    </xf>
    <xf numFmtId="0" fontId="23" fillId="5" borderId="0" xfId="0" applyFont="1" applyFill="1" applyBorder="1" applyAlignment="1">
      <alignment textRotation="91"/>
    </xf>
    <xf numFmtId="1" fontId="0" fillId="5" borderId="0" xfId="0" applyNumberFormat="1" applyFill="1" applyBorder="1" applyAlignment="1">
      <alignment/>
    </xf>
    <xf numFmtId="166" fontId="8" fillId="5" borderId="0" xfId="0" applyNumberFormat="1" applyFont="1" applyFill="1" applyBorder="1" applyAlignment="1">
      <alignment horizontal="center"/>
    </xf>
    <xf numFmtId="166" fontId="2" fillId="5" borderId="0" xfId="0" applyNumberFormat="1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2" fillId="5" borderId="5" xfId="0" applyFont="1" applyFill="1" applyBorder="1" applyAlignment="1">
      <alignment/>
    </xf>
    <xf numFmtId="0" fontId="0" fillId="5" borderId="7" xfId="0" applyFill="1" applyBorder="1" applyAlignment="1">
      <alignment/>
    </xf>
    <xf numFmtId="1" fontId="0" fillId="5" borderId="7" xfId="0" applyNumberFormat="1" applyFill="1" applyBorder="1" applyAlignment="1">
      <alignment/>
    </xf>
    <xf numFmtId="166" fontId="0" fillId="5" borderId="7" xfId="0" applyNumberForma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6" fontId="24" fillId="0" borderId="10" xfId="0" applyNumberFormat="1" applyFont="1" applyBorder="1" applyAlignment="1">
      <alignment horizontal="centerContinuous"/>
    </xf>
    <xf numFmtId="166" fontId="25" fillId="0" borderId="11" xfId="0" applyNumberFormat="1" applyFont="1" applyBorder="1" applyAlignment="1">
      <alignment horizontal="centerContinuous"/>
    </xf>
    <xf numFmtId="166" fontId="25" fillId="0" borderId="12" xfId="0" applyNumberFormat="1" applyFont="1" applyBorder="1" applyAlignment="1">
      <alignment horizontal="centerContinuous"/>
    </xf>
    <xf numFmtId="0" fontId="25" fillId="0" borderId="11" xfId="0" applyFont="1" applyBorder="1" applyAlignment="1">
      <alignment horizontal="centerContinuous"/>
    </xf>
    <xf numFmtId="0" fontId="25" fillId="0" borderId="12" xfId="0" applyFont="1" applyBorder="1" applyAlignment="1">
      <alignment horizontal="centerContinuous"/>
    </xf>
    <xf numFmtId="0" fontId="25" fillId="0" borderId="11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7" fillId="3" borderId="0" xfId="0" applyFont="1" applyFill="1" applyAlignment="1">
      <alignment/>
    </xf>
    <xf numFmtId="14" fontId="27" fillId="0" borderId="0" xfId="0" applyNumberFormat="1" applyFont="1" applyAlignment="1">
      <alignment/>
    </xf>
    <xf numFmtId="166" fontId="28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66" fontId="2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7" fillId="2" borderId="0" xfId="0" applyFont="1" applyFill="1" applyBorder="1" applyAlignment="1">
      <alignment/>
    </xf>
    <xf numFmtId="0" fontId="19" fillId="6" borderId="0" xfId="0" applyFont="1" applyFill="1" applyAlignment="1">
      <alignment horizontal="center"/>
    </xf>
    <xf numFmtId="0" fontId="32" fillId="0" borderId="10" xfId="0" applyFont="1" applyBorder="1" applyAlignment="1">
      <alignment horizontal="centerContinuous"/>
    </xf>
    <xf numFmtId="166" fontId="6" fillId="0" borderId="0" xfId="0" applyNumberFormat="1" applyFont="1" applyAlignment="1">
      <alignment/>
    </xf>
    <xf numFmtId="166" fontId="6" fillId="0" borderId="4" xfId="0" applyNumberFormat="1" applyFont="1" applyBorder="1" applyAlignment="1">
      <alignment/>
    </xf>
    <xf numFmtId="166" fontId="6" fillId="4" borderId="0" xfId="0" applyNumberFormat="1" applyFont="1" applyFill="1" applyAlignment="1">
      <alignment/>
    </xf>
    <xf numFmtId="166" fontId="6" fillId="4" borderId="0" xfId="0" applyNumberFormat="1" applyFont="1" applyFill="1" applyAlignment="1">
      <alignment horizontal="left"/>
    </xf>
    <xf numFmtId="166" fontId="6" fillId="4" borderId="4" xfId="0" applyNumberFormat="1" applyFont="1" applyFill="1" applyBorder="1" applyAlignment="1">
      <alignment/>
    </xf>
    <xf numFmtId="166" fontId="34" fillId="5" borderId="0" xfId="0" applyNumberFormat="1" applyFont="1" applyFill="1" applyAlignment="1">
      <alignment/>
    </xf>
    <xf numFmtId="184" fontId="33" fillId="5" borderId="0" xfId="15" applyNumberFormat="1" applyFont="1" applyFill="1" applyAlignment="1">
      <alignment/>
    </xf>
    <xf numFmtId="0" fontId="21" fillId="7" borderId="10" xfId="0" applyFont="1" applyFill="1" applyBorder="1" applyAlignment="1">
      <alignment/>
    </xf>
    <xf numFmtId="0" fontId="21" fillId="7" borderId="11" xfId="0" applyFont="1" applyFill="1" applyBorder="1" applyAlignment="1">
      <alignment/>
    </xf>
    <xf numFmtId="0" fontId="20" fillId="7" borderId="11" xfId="0" applyFont="1" applyFill="1" applyBorder="1" applyAlignment="1">
      <alignment/>
    </xf>
    <xf numFmtId="0" fontId="35" fillId="4" borderId="0" xfId="0" applyFont="1" applyFill="1" applyAlignment="1">
      <alignment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36" fillId="0" borderId="10" xfId="0" applyFont="1" applyBorder="1" applyAlignment="1">
      <alignment horizontal="centerContinuous"/>
    </xf>
    <xf numFmtId="0" fontId="36" fillId="0" borderId="11" xfId="0" applyFont="1" applyBorder="1" applyAlignment="1">
      <alignment horizontal="centerContinuous"/>
    </xf>
    <xf numFmtId="0" fontId="36" fillId="0" borderId="12" xfId="0" applyFont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7" fillId="0" borderId="1" xfId="0" applyFont="1" applyBorder="1" applyAlignment="1" quotePrefix="1">
      <alignment/>
    </xf>
    <xf numFmtId="0" fontId="39" fillId="0" borderId="9" xfId="0" applyFont="1" applyFill="1" applyBorder="1" applyAlignment="1">
      <alignment/>
    </xf>
    <xf numFmtId="0" fontId="39" fillId="0" borderId="9" xfId="0" applyFont="1" applyBorder="1" applyAlignment="1">
      <alignment/>
    </xf>
    <xf numFmtId="0" fontId="38" fillId="0" borderId="3" xfId="0" applyFont="1" applyBorder="1" applyAlignment="1">
      <alignment/>
    </xf>
    <xf numFmtId="0" fontId="38" fillId="0" borderId="3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7" xfId="0" applyFont="1" applyBorder="1" applyAlignment="1">
      <alignment/>
    </xf>
    <xf numFmtId="0" fontId="0" fillId="8" borderId="0" xfId="0" applyFill="1" applyAlignment="1">
      <alignment/>
    </xf>
    <xf numFmtId="0" fontId="0" fillId="0" borderId="0" xfId="0" applyAlignment="1">
      <alignment horizontal="left"/>
    </xf>
    <xf numFmtId="194" fontId="0" fillId="8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194" fontId="0" fillId="0" borderId="0" xfId="0" applyNumberFormat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2" borderId="0" xfId="0" applyFont="1" applyFill="1" applyAlignment="1">
      <alignment/>
    </xf>
    <xf numFmtId="184" fontId="42" fillId="0" borderId="0" xfId="15" applyNumberFormat="1" applyFont="1" applyAlignment="1">
      <alignment/>
    </xf>
    <xf numFmtId="0" fontId="44" fillId="0" borderId="0" xfId="0" applyFont="1" applyAlignment="1">
      <alignment/>
    </xf>
    <xf numFmtId="0" fontId="44" fillId="4" borderId="0" xfId="0" applyFont="1" applyFill="1" applyAlignment="1">
      <alignment/>
    </xf>
    <xf numFmtId="0" fontId="44" fillId="6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166" fontId="44" fillId="7" borderId="12" xfId="0" applyNumberFormat="1" applyFont="1" applyFill="1" applyBorder="1" applyAlignment="1">
      <alignment/>
    </xf>
    <xf numFmtId="0" fontId="47" fillId="0" borderId="7" xfId="0" applyFont="1" applyBorder="1" applyAlignment="1">
      <alignment/>
    </xf>
    <xf numFmtId="0" fontId="47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/>
    </xf>
    <xf numFmtId="184" fontId="54" fillId="0" borderId="0" xfId="15" applyNumberFormat="1" applyFont="1" applyFill="1" applyAlignment="1">
      <alignment/>
    </xf>
    <xf numFmtId="0" fontId="53" fillId="0" borderId="0" xfId="0" applyFont="1" applyFill="1" applyAlignment="1">
      <alignment horizontal="center"/>
    </xf>
    <xf numFmtId="166" fontId="55" fillId="0" borderId="0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48" fillId="0" borderId="9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7" fillId="0" borderId="7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left" wrapText="1"/>
    </xf>
    <xf numFmtId="0" fontId="58" fillId="0" borderId="0" xfId="0" applyFont="1" applyFill="1" applyAlignment="1">
      <alignment horizontal="center"/>
    </xf>
    <xf numFmtId="0" fontId="25" fillId="9" borderId="11" xfId="0" applyFont="1" applyFill="1" applyBorder="1" applyAlignment="1">
      <alignment/>
    </xf>
    <xf numFmtId="0" fontId="16" fillId="9" borderId="0" xfId="0" applyFont="1" applyFill="1" applyBorder="1" applyAlignment="1">
      <alignment/>
    </xf>
    <xf numFmtId="0" fontId="19" fillId="9" borderId="7" xfId="0" applyFont="1" applyFill="1" applyBorder="1" applyAlignment="1">
      <alignment horizontal="center" wrapText="1"/>
    </xf>
    <xf numFmtId="0" fontId="16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52" fillId="2" borderId="0" xfId="0" applyFont="1" applyFill="1" applyAlignment="1">
      <alignment/>
    </xf>
    <xf numFmtId="184" fontId="6" fillId="0" borderId="0" xfId="15" applyNumberFormat="1" applyFont="1" applyAlignment="1">
      <alignment/>
    </xf>
    <xf numFmtId="184" fontId="6" fillId="4" borderId="0" xfId="15" applyNumberFormat="1" applyFont="1" applyFill="1" applyAlignment="1">
      <alignment/>
    </xf>
    <xf numFmtId="166" fontId="62" fillId="0" borderId="0" xfId="0" applyNumberFormat="1" applyFont="1" applyFill="1" applyAlignment="1">
      <alignment/>
    </xf>
    <xf numFmtId="166" fontId="62" fillId="0" borderId="0" xfId="0" applyNumberFormat="1" applyFont="1" applyFill="1" applyAlignment="1">
      <alignment horizontal="left"/>
    </xf>
    <xf numFmtId="0" fontId="62" fillId="0" borderId="0" xfId="0" applyFont="1" applyFill="1" applyAlignment="1">
      <alignment/>
    </xf>
    <xf numFmtId="166" fontId="62" fillId="4" borderId="0" xfId="0" applyNumberFormat="1" applyFont="1" applyFill="1" applyAlignment="1">
      <alignment/>
    </xf>
    <xf numFmtId="189" fontId="2" fillId="5" borderId="13" xfId="0" applyNumberFormat="1" applyFont="1" applyFill="1" applyBorder="1" applyAlignment="1" applyProtection="1">
      <alignment vertical="top" wrapText="1"/>
      <protection locked="0"/>
    </xf>
    <xf numFmtId="189" fontId="2" fillId="10" borderId="13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>
      <alignment horizontal="center"/>
    </xf>
    <xf numFmtId="0" fontId="35" fillId="6" borderId="0" xfId="0" applyFont="1" applyFill="1" applyAlignment="1">
      <alignment/>
    </xf>
    <xf numFmtId="194" fontId="6" fillId="6" borderId="0" xfId="0" applyNumberFormat="1" applyFont="1" applyFill="1" applyAlignment="1">
      <alignment/>
    </xf>
    <xf numFmtId="14" fontId="6" fillId="6" borderId="0" xfId="0" applyNumberFormat="1" applyFont="1" applyFill="1" applyAlignment="1">
      <alignment horizontal="left"/>
    </xf>
    <xf numFmtId="193" fontId="42" fillId="10" borderId="13" xfId="0" applyNumberFormat="1" applyFont="1" applyFill="1" applyBorder="1" applyAlignment="1" applyProtection="1">
      <alignment horizontal="center" textRotation="90"/>
      <protection locked="0"/>
    </xf>
    <xf numFmtId="193" fontId="42" fillId="5" borderId="13" xfId="0" applyNumberFormat="1" applyFont="1" applyFill="1" applyBorder="1" applyAlignment="1" applyProtection="1">
      <alignment horizontal="center" textRotation="90"/>
      <protection locked="0"/>
    </xf>
    <xf numFmtId="0" fontId="16" fillId="4" borderId="0" xfId="0" applyFont="1" applyFill="1" applyAlignment="1">
      <alignment wrapText="1"/>
    </xf>
    <xf numFmtId="0" fontId="63" fillId="2" borderId="14" xfId="0" applyFont="1" applyFill="1" applyBorder="1" applyAlignment="1">
      <alignment horizontal="center" wrapText="1"/>
    </xf>
    <xf numFmtId="0" fontId="35" fillId="2" borderId="0" xfId="0" applyFont="1" applyFill="1" applyAlignment="1">
      <alignment/>
    </xf>
    <xf numFmtId="0" fontId="59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39" fillId="2" borderId="9" xfId="0" applyFont="1" applyFill="1" applyBorder="1" applyAlignment="1">
      <alignment/>
    </xf>
    <xf numFmtId="0" fontId="40" fillId="2" borderId="2" xfId="0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41" fillId="2" borderId="4" xfId="0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22" fillId="2" borderId="7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5" fillId="2" borderId="1" xfId="0" applyFont="1" applyFill="1" applyBorder="1" applyAlignment="1">
      <alignment horizontal="centerContinuous"/>
    </xf>
    <xf numFmtId="0" fontId="65" fillId="2" borderId="2" xfId="0" applyFont="1" applyFill="1" applyBorder="1" applyAlignment="1">
      <alignment horizontal="centerContinuous"/>
    </xf>
    <xf numFmtId="0" fontId="53" fillId="5" borderId="15" xfId="0" applyFont="1" applyFill="1" applyBorder="1" applyAlignment="1">
      <alignment horizontal="centerContinuous" wrapText="1"/>
    </xf>
    <xf numFmtId="0" fontId="53" fillId="5" borderId="8" xfId="0" applyFont="1" applyFill="1" applyBorder="1" applyAlignment="1">
      <alignment horizontal="centerContinuous" wrapText="1"/>
    </xf>
    <xf numFmtId="0" fontId="45" fillId="5" borderId="16" xfId="0" applyFont="1" applyFill="1" applyBorder="1" applyAlignment="1">
      <alignment horizontal="centerContinuous" wrapText="1"/>
    </xf>
    <xf numFmtId="0" fontId="19" fillId="5" borderId="7" xfId="0" applyFont="1" applyFill="1" applyBorder="1" applyAlignment="1">
      <alignment horizontal="center" textRotation="90" wrapText="1"/>
    </xf>
    <xf numFmtId="166" fontId="60" fillId="5" borderId="17" xfId="0" applyNumberFormat="1" applyFont="1" applyFill="1" applyBorder="1" applyAlignment="1">
      <alignment textRotation="90" wrapText="1"/>
    </xf>
    <xf numFmtId="166" fontId="60" fillId="5" borderId="18" xfId="0" applyNumberFormat="1" applyFont="1" applyFill="1" applyBorder="1" applyAlignment="1">
      <alignment textRotation="90" wrapText="1"/>
    </xf>
    <xf numFmtId="166" fontId="60" fillId="5" borderId="19" xfId="0" applyNumberFormat="1" applyFont="1" applyFill="1" applyBorder="1" applyAlignment="1">
      <alignment textRotation="90" wrapText="1"/>
    </xf>
    <xf numFmtId="0" fontId="61" fillId="5" borderId="17" xfId="0" applyFont="1" applyFill="1" applyBorder="1" applyAlignment="1">
      <alignment textRotation="90" wrapText="1"/>
    </xf>
    <xf numFmtId="0" fontId="61" fillId="5" borderId="18" xfId="0" applyFont="1" applyFill="1" applyBorder="1" applyAlignment="1">
      <alignment textRotation="90" wrapText="1"/>
    </xf>
    <xf numFmtId="0" fontId="61" fillId="5" borderId="20" xfId="0" applyFont="1" applyFill="1" applyBorder="1" applyAlignment="1">
      <alignment textRotation="90" wrapText="1"/>
    </xf>
    <xf numFmtId="0" fontId="61" fillId="5" borderId="13" xfId="0" applyFont="1" applyFill="1" applyBorder="1" applyAlignment="1">
      <alignment textRotation="90" wrapText="1"/>
    </xf>
    <xf numFmtId="0" fontId="16" fillId="5" borderId="0" xfId="0" applyFont="1" applyFill="1" applyAlignment="1">
      <alignment wrapText="1"/>
    </xf>
    <xf numFmtId="0" fontId="67" fillId="5" borderId="21" xfId="0" applyFont="1" applyFill="1" applyBorder="1" applyAlignment="1">
      <alignment horizontal="centerContinuous" wrapText="1"/>
    </xf>
    <xf numFmtId="0" fontId="67" fillId="5" borderId="11" xfId="0" applyFont="1" applyFill="1" applyBorder="1" applyAlignment="1">
      <alignment horizontal="centerContinuous" wrapText="1"/>
    </xf>
    <xf numFmtId="0" fontId="67" fillId="5" borderId="14" xfId="0" applyFont="1" applyFill="1" applyBorder="1" applyAlignment="1">
      <alignment horizontal="centerContinuous" wrapText="1"/>
    </xf>
    <xf numFmtId="166" fontId="68" fillId="5" borderId="10" xfId="0" applyNumberFormat="1" applyFont="1" applyFill="1" applyBorder="1" applyAlignment="1">
      <alignment horizontal="centerContinuous"/>
    </xf>
    <xf numFmtId="166" fontId="68" fillId="5" borderId="11" xfId="0" applyNumberFormat="1" applyFont="1" applyFill="1" applyBorder="1" applyAlignment="1">
      <alignment horizontal="centerContinuous"/>
    </xf>
    <xf numFmtId="0" fontId="68" fillId="5" borderId="11" xfId="0" applyFont="1" applyFill="1" applyBorder="1" applyAlignment="1">
      <alignment horizontal="centerContinuous"/>
    </xf>
    <xf numFmtId="0" fontId="68" fillId="5" borderId="12" xfId="0" applyFont="1" applyFill="1" applyBorder="1" applyAlignment="1">
      <alignment horizontal="centerContinuous"/>
    </xf>
    <xf numFmtId="0" fontId="66" fillId="5" borderId="0" xfId="0" applyFont="1" applyFill="1" applyBorder="1" applyAlignment="1">
      <alignment horizontal="centerContinuous"/>
    </xf>
    <xf numFmtId="0" fontId="19" fillId="5" borderId="7" xfId="0" applyFont="1" applyFill="1" applyBorder="1" applyAlignment="1">
      <alignment horizontal="centerContinuous" wrapText="1"/>
    </xf>
    <xf numFmtId="0" fontId="66" fillId="5" borderId="4" xfId="0" applyFont="1" applyFill="1" applyBorder="1" applyAlignment="1">
      <alignment horizontal="centerContinuous"/>
    </xf>
    <xf numFmtId="0" fontId="45" fillId="5" borderId="7" xfId="0" applyFont="1" applyFill="1" applyBorder="1" applyAlignment="1">
      <alignment horizontal="center" wrapText="1"/>
    </xf>
    <xf numFmtId="0" fontId="16" fillId="0" borderId="14" xfId="0" applyFont="1" applyBorder="1" applyAlignment="1">
      <alignment wrapText="1"/>
    </xf>
    <xf numFmtId="0" fontId="19" fillId="5" borderId="14" xfId="0" applyFont="1" applyFill="1" applyBorder="1" applyAlignment="1">
      <alignment horizontal="centerContinuous" wrapText="1"/>
    </xf>
    <xf numFmtId="0" fontId="66" fillId="5" borderId="11" xfId="0" applyFont="1" applyFill="1" applyBorder="1" applyAlignment="1">
      <alignment horizontal="centerContinuous"/>
    </xf>
    <xf numFmtId="0" fontId="16" fillId="5" borderId="3" xfId="0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16" fillId="5" borderId="9" xfId="0" applyFont="1" applyFill="1" applyBorder="1" applyAlignment="1">
      <alignment/>
    </xf>
    <xf numFmtId="0" fontId="16" fillId="5" borderId="2" xfId="0" applyFont="1" applyFill="1" applyBorder="1" applyAlignment="1">
      <alignment/>
    </xf>
    <xf numFmtId="0" fontId="43" fillId="5" borderId="9" xfId="0" applyFont="1" applyFill="1" applyBorder="1" applyAlignment="1">
      <alignment horizontal="centerContinuous"/>
    </xf>
    <xf numFmtId="0" fontId="51" fillId="5" borderId="9" xfId="0" applyFont="1" applyFill="1" applyBorder="1" applyAlignment="1">
      <alignment horizontal="centerContinuous"/>
    </xf>
    <xf numFmtId="0" fontId="25" fillId="5" borderId="11" xfId="0" applyFont="1" applyFill="1" applyBorder="1" applyAlignment="1">
      <alignment horizontal="centerContinuous"/>
    </xf>
    <xf numFmtId="0" fontId="25" fillId="5" borderId="12" xfId="0" applyFont="1" applyFill="1" applyBorder="1" applyAlignment="1">
      <alignment/>
    </xf>
    <xf numFmtId="43" fontId="69" fillId="11" borderId="0" xfId="15" applyFont="1" applyFill="1" applyAlignment="1">
      <alignment/>
    </xf>
    <xf numFmtId="0" fontId="69" fillId="11" borderId="0" xfId="0" applyFont="1" applyFill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4" xfId="21" applyFont="1" applyBorder="1">
      <alignment/>
      <protection locked="0"/>
    </xf>
    <xf numFmtId="184" fontId="42" fillId="0" borderId="0" xfId="15" applyNumberFormat="1" applyFont="1" applyFill="1" applyAlignment="1">
      <alignment/>
    </xf>
    <xf numFmtId="0" fontId="16" fillId="0" borderId="22" xfId="0" applyFont="1" applyBorder="1" applyAlignment="1">
      <alignment horizontal="centerContinuous"/>
    </xf>
    <xf numFmtId="0" fontId="16" fillId="0" borderId="23" xfId="0" applyFont="1" applyBorder="1" applyAlignment="1">
      <alignment/>
    </xf>
    <xf numFmtId="166" fontId="6" fillId="0" borderId="0" xfId="0" applyNumberFormat="1" applyFont="1" applyFill="1" applyAlignment="1">
      <alignment/>
    </xf>
    <xf numFmtId="0" fontId="2" fillId="12" borderId="0" xfId="0" applyFont="1" applyFill="1" applyAlignment="1">
      <alignment/>
    </xf>
    <xf numFmtId="184" fontId="6" fillId="12" borderId="0" xfId="15" applyNumberFormat="1" applyFont="1" applyFill="1" applyBorder="1" applyAlignment="1">
      <alignment/>
    </xf>
    <xf numFmtId="184" fontId="60" fillId="0" borderId="0" xfId="15" applyNumberFormat="1" applyFont="1" applyAlignment="1">
      <alignment/>
    </xf>
    <xf numFmtId="0" fontId="0" fillId="0" borderId="0" xfId="0" applyAlignment="1" quotePrefix="1">
      <alignment/>
    </xf>
    <xf numFmtId="195" fontId="0" fillId="0" borderId="0" xfId="0" applyNumberFormat="1" applyAlignment="1">
      <alignment/>
    </xf>
    <xf numFmtId="174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4" fillId="0" borderId="0" xfId="0" applyFont="1" applyAlignment="1">
      <alignment/>
    </xf>
    <xf numFmtId="8" fontId="14" fillId="0" borderId="0" xfId="0" applyNumberFormat="1" applyFont="1" applyAlignment="1">
      <alignment/>
    </xf>
    <xf numFmtId="0" fontId="10" fillId="0" borderId="0" xfId="0" applyFont="1" applyAlignment="1">
      <alignment/>
    </xf>
    <xf numFmtId="174" fontId="14" fillId="0" borderId="0" xfId="0" applyNumberFormat="1" applyFont="1" applyAlignment="1">
      <alignment/>
    </xf>
    <xf numFmtId="166" fontId="6" fillId="12" borderId="0" xfId="0" applyNumberFormat="1" applyFont="1" applyFill="1" applyAlignment="1">
      <alignment/>
    </xf>
    <xf numFmtId="0" fontId="27" fillId="12" borderId="0" xfId="0" applyFont="1" applyFill="1" applyAlignment="1">
      <alignment/>
    </xf>
    <xf numFmtId="184" fontId="42" fillId="12" borderId="0" xfId="15" applyNumberFormat="1" applyFont="1" applyFill="1" applyAlignment="1">
      <alignment/>
    </xf>
    <xf numFmtId="184" fontId="54" fillId="12" borderId="0" xfId="15" applyNumberFormat="1" applyFont="1" applyFill="1" applyAlignment="1">
      <alignment/>
    </xf>
    <xf numFmtId="184" fontId="6" fillId="12" borderId="0" xfId="15" applyNumberFormat="1" applyFont="1" applyFill="1" applyAlignment="1">
      <alignment/>
    </xf>
    <xf numFmtId="0" fontId="71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5" sqref="A5"/>
    </sheetView>
  </sheetViews>
  <sheetFormatPr defaultColWidth="9.140625" defaultRowHeight="12.75"/>
  <cols>
    <col min="1" max="1" width="11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99</v>
      </c>
      <c r="B1" s="17"/>
    </row>
    <row r="2" spans="1:2" ht="20.25">
      <c r="A2" s="19"/>
      <c r="B2" s="20"/>
    </row>
    <row r="3" spans="1:5" s="30" customFormat="1" ht="18">
      <c r="A3" s="128" t="s">
        <v>147</v>
      </c>
      <c r="B3" s="21"/>
      <c r="C3" s="9"/>
      <c r="E3" s="9"/>
    </row>
    <row r="4" spans="1:5" s="30" customFormat="1" ht="18">
      <c r="A4" s="128" t="s">
        <v>219</v>
      </c>
      <c r="B4" s="21"/>
      <c r="C4" s="9"/>
      <c r="E4" s="9"/>
    </row>
    <row r="5" spans="1:5" s="30" customFormat="1" ht="18">
      <c r="A5" s="128" t="s">
        <v>148</v>
      </c>
      <c r="B5" s="21"/>
      <c r="C5" s="9"/>
      <c r="E5" s="9"/>
    </row>
    <row r="6" spans="1:5" s="30" customFormat="1" ht="18">
      <c r="A6" s="128" t="s">
        <v>149</v>
      </c>
      <c r="B6" s="21"/>
      <c r="C6" s="9"/>
      <c r="E6" s="9"/>
    </row>
    <row r="7" spans="1:5" s="30" customFormat="1" ht="15.75">
      <c r="A7" s="69"/>
      <c r="B7" s="21"/>
      <c r="C7" s="9"/>
      <c r="E7" s="9"/>
    </row>
    <row r="8" spans="1:2" ht="12.75">
      <c r="A8" s="19"/>
      <c r="B8" s="22"/>
    </row>
    <row r="9" spans="1:2" ht="12.75">
      <c r="A9" s="19" t="s">
        <v>0</v>
      </c>
      <c r="B9" s="22"/>
    </row>
    <row r="10" spans="1:6" ht="131.25" customHeight="1">
      <c r="A10" s="19"/>
      <c r="B10" s="50" t="s">
        <v>150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10</v>
      </c>
      <c r="B12" s="22"/>
    </row>
    <row r="13" spans="1:2" ht="12.75">
      <c r="A13" s="19"/>
      <c r="B13" s="260" t="s">
        <v>145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11</v>
      </c>
      <c r="B19" s="22"/>
    </row>
    <row r="20" spans="1:2" ht="12.75">
      <c r="A20" s="19"/>
      <c r="B20" s="24" t="s">
        <v>28</v>
      </c>
    </row>
    <row r="21" spans="1:2" ht="12.75">
      <c r="A21" s="19"/>
      <c r="B21" s="24" t="s">
        <v>27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28</v>
      </c>
    </row>
    <row r="25" spans="1:2" ht="12.75">
      <c r="A25" s="19"/>
      <c r="B25" s="24" t="s">
        <v>29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31</v>
      </c>
      <c r="E28" s="46" t="s">
        <v>9</v>
      </c>
    </row>
    <row r="29" spans="1:2" ht="12.75">
      <c r="A29" s="19"/>
      <c r="B29" s="24" t="s">
        <v>30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horizontalDpi="600" verticalDpi="600" orientation="portrait" scale="125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2"/>
  <sheetViews>
    <sheetView workbookViewId="0" topLeftCell="A48">
      <selection activeCell="A69" sqref="A69:IV154"/>
    </sheetView>
  </sheetViews>
  <sheetFormatPr defaultColWidth="9.140625" defaultRowHeight="12.75"/>
  <cols>
    <col min="1" max="1" width="4.8515625" style="0" bestFit="1" customWidth="1"/>
    <col min="2" max="2" width="9.00390625" style="0" customWidth="1"/>
    <col min="3" max="3" width="2.421875" style="0" customWidth="1"/>
    <col min="4" max="4" width="44.57421875" style="0" customWidth="1"/>
    <col min="5" max="5" width="10.8515625" style="0" customWidth="1"/>
    <col min="6" max="6" width="8.7109375" style="164" customWidth="1"/>
    <col min="7" max="10" width="4.8515625" style="179" customWidth="1"/>
    <col min="11" max="11" width="11.421875" style="179" customWidth="1"/>
    <col min="12" max="12" width="11.140625" style="0" customWidth="1"/>
    <col min="13" max="13" width="10.00390625" style="0" customWidth="1"/>
    <col min="14" max="18" width="1.28515625" style="0" customWidth="1"/>
    <col min="19" max="19" width="4.7109375" style="0" customWidth="1"/>
    <col min="20" max="20" width="5.57421875" style="43" customWidth="1"/>
    <col min="21" max="24" width="4.57421875" style="43" customWidth="1"/>
    <col min="25" max="25" width="5.28125" style="0" bestFit="1" customWidth="1"/>
    <col min="26" max="26" width="6.140625" style="0" bestFit="1" customWidth="1"/>
    <col min="27" max="30" width="4.57421875" style="0" customWidth="1"/>
    <col min="31" max="31" width="6.421875" style="0" customWidth="1"/>
    <col min="32" max="32" width="6.8515625" style="0" customWidth="1"/>
    <col min="33" max="38" width="4.57421875" style="0" customWidth="1"/>
    <col min="39" max="39" width="1.1484375" style="0" customWidth="1"/>
    <col min="40" max="40" width="15.00390625" style="0" customWidth="1"/>
    <col min="41" max="41" width="10.421875" style="0" customWidth="1"/>
    <col min="42" max="65" width="3.421875" style="0" customWidth="1"/>
    <col min="66" max="66" width="0" style="0" hidden="1" customWidth="1"/>
    <col min="67" max="67" width="9.57421875" style="0" hidden="1" customWidth="1"/>
    <col min="68" max="68" width="9.421875" style="0" hidden="1" customWidth="1"/>
    <col min="69" max="70" width="0" style="0" hidden="1" customWidth="1"/>
    <col min="71" max="82" width="3.7109375" style="0" bestFit="1" customWidth="1"/>
  </cols>
  <sheetData>
    <row r="1" spans="2:19" ht="17.25" customHeight="1">
      <c r="B1" s="89" t="str">
        <f>+'Tab A Description'!A3</f>
        <v>Cost Center: TBD</v>
      </c>
      <c r="C1" s="89"/>
      <c r="D1" s="89"/>
      <c r="E1" s="89"/>
      <c r="F1" s="153"/>
      <c r="G1" s="166"/>
      <c r="H1" s="166"/>
      <c r="I1" s="166"/>
      <c r="J1" s="166"/>
      <c r="K1" s="166"/>
      <c r="L1" s="89"/>
      <c r="M1" s="89"/>
      <c r="N1" s="89"/>
      <c r="O1" s="89"/>
      <c r="P1" s="89"/>
      <c r="Q1" s="89"/>
      <c r="R1" s="89"/>
      <c r="S1" s="89"/>
    </row>
    <row r="2" spans="2:22" s="35" customFormat="1" ht="17.25" customHeight="1">
      <c r="B2" s="89" t="str">
        <f>+'Tab A Description'!A4</f>
        <v>Job Number: 1001</v>
      </c>
      <c r="C2" s="90"/>
      <c r="D2" s="90"/>
      <c r="E2" s="90"/>
      <c r="F2" s="154"/>
      <c r="G2" s="167"/>
      <c r="H2" s="167"/>
      <c r="I2" s="167"/>
      <c r="J2" s="167"/>
      <c r="K2" s="167"/>
      <c r="L2" s="90"/>
      <c r="M2" s="90"/>
      <c r="N2" s="90"/>
      <c r="O2" s="90"/>
      <c r="P2" s="90"/>
      <c r="Q2" s="90"/>
      <c r="R2" s="90"/>
      <c r="S2" s="90"/>
      <c r="T2" s="6"/>
      <c r="V2" s="6"/>
    </row>
    <row r="3" spans="2:22" s="35" customFormat="1" ht="17.25" customHeight="1">
      <c r="B3" s="89" t="str">
        <f>+'Tab A Description'!A5</f>
        <v>Job Title: NSTX CS Upgrade PFCs</v>
      </c>
      <c r="C3" s="90"/>
      <c r="D3" s="90"/>
      <c r="E3" s="90"/>
      <c r="F3" s="154"/>
      <c r="G3" s="167"/>
      <c r="H3" s="167"/>
      <c r="I3" s="167"/>
      <c r="J3" s="167"/>
      <c r="K3" s="167"/>
      <c r="L3" s="90"/>
      <c r="M3" s="90"/>
      <c r="N3" s="90"/>
      <c r="O3" s="90"/>
      <c r="P3" s="90"/>
      <c r="Q3" s="90"/>
      <c r="R3" s="90"/>
      <c r="S3" s="90"/>
      <c r="T3" s="6"/>
      <c r="V3" s="6"/>
    </row>
    <row r="4" spans="2:22" s="35" customFormat="1" ht="17.25" customHeight="1" thickBot="1">
      <c r="B4" s="89" t="str">
        <f>+'Tab A Description'!A6</f>
        <v>Job Manager: Kelsey Tresemer</v>
      </c>
      <c r="C4" s="90"/>
      <c r="D4" s="90"/>
      <c r="E4" s="90"/>
      <c r="F4" s="154"/>
      <c r="G4" s="167"/>
      <c r="H4" s="167"/>
      <c r="I4" s="167"/>
      <c r="J4" s="167"/>
      <c r="K4" s="167"/>
      <c r="L4" s="90"/>
      <c r="M4" s="90"/>
      <c r="N4" s="90"/>
      <c r="O4" s="90"/>
      <c r="P4" s="90"/>
      <c r="Q4" s="90"/>
      <c r="R4" s="90"/>
      <c r="S4" s="90"/>
      <c r="T4" s="6"/>
      <c r="V4" s="6"/>
    </row>
    <row r="5" spans="2:40" ht="15" customHeight="1" thickBot="1">
      <c r="B5" s="8"/>
      <c r="C5" s="36"/>
      <c r="D5" s="36"/>
      <c r="E5" s="36"/>
      <c r="F5" s="155"/>
      <c r="G5" s="168"/>
      <c r="H5" s="168"/>
      <c r="I5" s="168"/>
      <c r="J5" s="168"/>
      <c r="K5" s="168"/>
      <c r="L5" s="36"/>
      <c r="M5" s="36"/>
      <c r="N5" s="36"/>
      <c r="O5" s="36"/>
      <c r="P5" s="36"/>
      <c r="Q5" s="36"/>
      <c r="R5" s="36"/>
      <c r="S5" s="36"/>
      <c r="T5" s="237" t="s">
        <v>120</v>
      </c>
      <c r="U5" s="238"/>
      <c r="V5" s="238"/>
      <c r="W5" s="238"/>
      <c r="X5" s="238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40"/>
      <c r="AM5" s="8"/>
      <c r="AN5" s="8"/>
    </row>
    <row r="6" spans="1:83" s="32" customFormat="1" ht="22.5" customHeight="1" thickBot="1">
      <c r="A6" s="249"/>
      <c r="B6" s="250"/>
      <c r="C6" s="250"/>
      <c r="D6" s="250"/>
      <c r="E6" s="251"/>
      <c r="F6" s="252" t="s">
        <v>49</v>
      </c>
      <c r="G6" s="253"/>
      <c r="H6" s="253"/>
      <c r="I6" s="253"/>
      <c r="J6" s="253"/>
      <c r="K6" s="253"/>
      <c r="L6" s="254"/>
      <c r="M6" s="255"/>
      <c r="N6" s="182"/>
      <c r="O6" s="182"/>
      <c r="P6" s="182"/>
      <c r="Q6" s="182"/>
      <c r="R6" s="182"/>
      <c r="S6" s="98"/>
      <c r="T6" s="93" t="s">
        <v>43</v>
      </c>
      <c r="U6" s="94"/>
      <c r="V6" s="94"/>
      <c r="W6" s="94"/>
      <c r="X6" s="95"/>
      <c r="Y6" s="115" t="s">
        <v>12</v>
      </c>
      <c r="Z6" s="96"/>
      <c r="AA6" s="96"/>
      <c r="AB6" s="96"/>
      <c r="AC6" s="96"/>
      <c r="AD6" s="96"/>
      <c r="AE6" s="96"/>
      <c r="AF6" s="96"/>
      <c r="AG6" s="96"/>
      <c r="AH6" s="96"/>
      <c r="AI6" s="97"/>
      <c r="AJ6" s="96"/>
      <c r="AK6" s="96"/>
      <c r="AL6" s="97"/>
      <c r="AM6" s="31"/>
      <c r="AP6" s="129" t="s">
        <v>100</v>
      </c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1"/>
      <c r="BB6" s="129" t="s">
        <v>101</v>
      </c>
      <c r="BC6" s="130"/>
      <c r="BD6" s="132"/>
      <c r="BE6" s="132"/>
      <c r="BF6" s="132"/>
      <c r="BG6" s="132"/>
      <c r="BH6" s="132"/>
      <c r="BI6" s="132"/>
      <c r="BJ6" s="132"/>
      <c r="BK6" s="132"/>
      <c r="BL6" s="132"/>
      <c r="BM6" s="133"/>
      <c r="BS6" s="129" t="s">
        <v>101</v>
      </c>
      <c r="BT6" s="130"/>
      <c r="BU6" s="132"/>
      <c r="BV6" s="132"/>
      <c r="BW6" s="132"/>
      <c r="BX6" s="132"/>
      <c r="BY6" s="132"/>
      <c r="BZ6" s="132"/>
      <c r="CA6" s="132"/>
      <c r="CB6" s="132"/>
      <c r="CC6" s="132"/>
      <c r="CD6" s="262"/>
      <c r="CE6" s="263"/>
    </row>
    <row r="7" spans="1:39" s="32" customFormat="1" ht="25.5" customHeight="1" thickBot="1">
      <c r="A7" s="248"/>
      <c r="B7" s="241" t="s">
        <v>121</v>
      </c>
      <c r="C7" s="241"/>
      <c r="D7" s="241"/>
      <c r="E7" s="243"/>
      <c r="F7" s="247" t="s">
        <v>114</v>
      </c>
      <c r="G7" s="234"/>
      <c r="H7" s="235"/>
      <c r="I7" s="235"/>
      <c r="J7" s="235"/>
      <c r="K7" s="236"/>
      <c r="L7" s="220" t="s">
        <v>113</v>
      </c>
      <c r="M7" s="221"/>
      <c r="N7" s="183"/>
      <c r="O7" s="183"/>
      <c r="P7" s="183"/>
      <c r="Q7" s="183"/>
      <c r="R7" s="183"/>
      <c r="S7" s="37"/>
      <c r="T7" s="44">
        <v>1.308</v>
      </c>
      <c r="U7" s="48">
        <v>1000</v>
      </c>
      <c r="V7" s="48">
        <v>1716</v>
      </c>
      <c r="W7" s="48">
        <v>1716</v>
      </c>
      <c r="X7" s="49">
        <v>1716</v>
      </c>
      <c r="Y7" s="33">
        <v>168.7</v>
      </c>
      <c r="Z7" s="34">
        <v>168.7</v>
      </c>
      <c r="AA7" s="34">
        <v>156.5</v>
      </c>
      <c r="AB7" s="34">
        <v>128.59</v>
      </c>
      <c r="AC7" s="34">
        <v>108.44</v>
      </c>
      <c r="AD7" s="34">
        <v>78.33</v>
      </c>
      <c r="AE7" s="34">
        <v>180.79</v>
      </c>
      <c r="AF7" s="34"/>
      <c r="AG7" s="34"/>
      <c r="AH7" s="34"/>
      <c r="AI7" s="34">
        <v>116.7</v>
      </c>
      <c r="AJ7" s="113"/>
      <c r="AK7" s="113"/>
      <c r="AL7" s="113"/>
      <c r="AM7" s="31"/>
    </row>
    <row r="8" spans="1:82" s="38" customFormat="1" ht="90" customHeight="1" thickBot="1">
      <c r="A8" s="245" t="s">
        <v>109</v>
      </c>
      <c r="B8" s="246" t="s">
        <v>119</v>
      </c>
      <c r="C8" s="242"/>
      <c r="D8" s="246"/>
      <c r="E8" s="246" t="s">
        <v>115</v>
      </c>
      <c r="F8" s="244" t="s">
        <v>116</v>
      </c>
      <c r="G8" s="222" t="s">
        <v>146</v>
      </c>
      <c r="H8" s="223"/>
      <c r="I8" s="223"/>
      <c r="J8" s="223"/>
      <c r="K8" s="224" t="s">
        <v>112</v>
      </c>
      <c r="L8" s="203" t="s">
        <v>50</v>
      </c>
      <c r="M8" s="203" t="s">
        <v>51</v>
      </c>
      <c r="N8" s="184"/>
      <c r="O8" s="184"/>
      <c r="P8" s="184"/>
      <c r="Q8" s="184"/>
      <c r="R8" s="184"/>
      <c r="S8" s="225" t="s">
        <v>117</v>
      </c>
      <c r="T8" s="226" t="s">
        <v>47</v>
      </c>
      <c r="U8" s="227" t="s">
        <v>48</v>
      </c>
      <c r="V8" s="227" t="s">
        <v>46</v>
      </c>
      <c r="W8" s="227" t="s">
        <v>44</v>
      </c>
      <c r="X8" s="228" t="s">
        <v>45</v>
      </c>
      <c r="Y8" s="229" t="s">
        <v>52</v>
      </c>
      <c r="Z8" s="230" t="s">
        <v>53</v>
      </c>
      <c r="AA8" s="230" t="s">
        <v>54</v>
      </c>
      <c r="AB8" s="230" t="s">
        <v>55</v>
      </c>
      <c r="AC8" s="230" t="s">
        <v>56</v>
      </c>
      <c r="AD8" s="230" t="s">
        <v>57</v>
      </c>
      <c r="AE8" s="230" t="s">
        <v>58</v>
      </c>
      <c r="AF8" s="230" t="s">
        <v>59</v>
      </c>
      <c r="AG8" s="230" t="s">
        <v>60</v>
      </c>
      <c r="AH8" s="230" t="s">
        <v>61</v>
      </c>
      <c r="AI8" s="231" t="s">
        <v>62</v>
      </c>
      <c r="AJ8" s="232" t="s">
        <v>87</v>
      </c>
      <c r="AK8" s="232" t="s">
        <v>87</v>
      </c>
      <c r="AL8" s="232" t="s">
        <v>87</v>
      </c>
      <c r="AM8" s="233"/>
      <c r="AN8" s="88" t="s">
        <v>98</v>
      </c>
      <c r="AO8" s="70" t="s">
        <v>32</v>
      </c>
      <c r="AP8" s="200">
        <v>39722</v>
      </c>
      <c r="AQ8" s="200">
        <v>39753</v>
      </c>
      <c r="AR8" s="200">
        <v>39783</v>
      </c>
      <c r="AS8" s="200">
        <v>39814</v>
      </c>
      <c r="AT8" s="200">
        <v>39845</v>
      </c>
      <c r="AU8" s="200">
        <v>39873</v>
      </c>
      <c r="AV8" s="200">
        <v>39904</v>
      </c>
      <c r="AW8" s="200">
        <v>39934</v>
      </c>
      <c r="AX8" s="200">
        <v>39965</v>
      </c>
      <c r="AY8" s="200">
        <v>39995</v>
      </c>
      <c r="AZ8" s="200">
        <v>40026</v>
      </c>
      <c r="BA8" s="200">
        <v>40057</v>
      </c>
      <c r="BB8" s="201">
        <v>40087</v>
      </c>
      <c r="BC8" s="201">
        <v>40118</v>
      </c>
      <c r="BD8" s="201">
        <v>40148</v>
      </c>
      <c r="BE8" s="201">
        <v>40179</v>
      </c>
      <c r="BF8" s="201">
        <v>40210</v>
      </c>
      <c r="BG8" s="201">
        <v>40238</v>
      </c>
      <c r="BH8" s="201">
        <v>40269</v>
      </c>
      <c r="BI8" s="201">
        <v>40299</v>
      </c>
      <c r="BJ8" s="201">
        <v>40330</v>
      </c>
      <c r="BK8" s="201">
        <v>40360</v>
      </c>
      <c r="BL8" s="201">
        <v>40391</v>
      </c>
      <c r="BM8" s="201">
        <v>40422</v>
      </c>
      <c r="BN8" s="201">
        <v>40452</v>
      </c>
      <c r="BO8" s="201">
        <v>40483</v>
      </c>
      <c r="BP8" s="201">
        <v>40513</v>
      </c>
      <c r="BQ8" s="201">
        <v>40544</v>
      </c>
      <c r="BR8" s="201">
        <v>40575</v>
      </c>
      <c r="BS8" s="201">
        <v>40452</v>
      </c>
      <c r="BT8" s="201">
        <v>40483</v>
      </c>
      <c r="BU8" s="201">
        <v>40513</v>
      </c>
      <c r="BV8" s="201">
        <v>40544</v>
      </c>
      <c r="BW8" s="201">
        <v>40575</v>
      </c>
      <c r="BX8" s="201">
        <v>40603</v>
      </c>
      <c r="BY8" s="201">
        <v>40634</v>
      </c>
      <c r="BZ8" s="201">
        <v>40664</v>
      </c>
      <c r="CA8" s="201">
        <v>40696</v>
      </c>
      <c r="CB8" s="201">
        <v>40727</v>
      </c>
      <c r="CC8" s="201">
        <v>40759</v>
      </c>
      <c r="CD8" s="201">
        <v>40791</v>
      </c>
    </row>
    <row r="9" spans="1:51" s="39" customFormat="1" ht="36">
      <c r="A9" s="39" t="s">
        <v>110</v>
      </c>
      <c r="B9" s="202" t="s">
        <v>118</v>
      </c>
      <c r="D9" s="185"/>
      <c r="E9" s="185"/>
      <c r="F9" s="186"/>
      <c r="G9" s="187"/>
      <c r="H9" s="187"/>
      <c r="I9" s="187"/>
      <c r="J9" s="187"/>
      <c r="K9" s="187"/>
      <c r="L9" s="204"/>
      <c r="M9" s="205"/>
      <c r="N9" s="197"/>
      <c r="O9" s="197"/>
      <c r="P9" s="197"/>
      <c r="Q9" s="197"/>
      <c r="R9" s="197"/>
      <c r="S9" s="126"/>
      <c r="T9" s="256">
        <v>1.22</v>
      </c>
      <c r="U9" s="256">
        <v>1.22</v>
      </c>
      <c r="V9" s="256">
        <v>1.63</v>
      </c>
      <c r="W9" s="256">
        <v>1.1</v>
      </c>
      <c r="X9" s="256">
        <v>1.63</v>
      </c>
      <c r="Y9" s="257">
        <v>185.5</v>
      </c>
      <c r="Z9" s="257">
        <v>125.09</v>
      </c>
      <c r="AA9" s="257">
        <v>143.5</v>
      </c>
      <c r="AB9" s="257">
        <v>144.4</v>
      </c>
      <c r="AC9" s="257">
        <v>175.93</v>
      </c>
      <c r="AD9" s="257">
        <v>151.07</v>
      </c>
      <c r="AE9" s="257">
        <v>165.37</v>
      </c>
      <c r="AF9" s="257">
        <v>145.35</v>
      </c>
      <c r="AG9" s="257">
        <v>150.77</v>
      </c>
      <c r="AH9" s="257">
        <v>142.83</v>
      </c>
      <c r="AI9" s="257">
        <v>180.23</v>
      </c>
      <c r="AJ9" s="257">
        <v>150</v>
      </c>
      <c r="AK9" s="257">
        <v>150</v>
      </c>
      <c r="AL9" s="257">
        <v>150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</row>
    <row r="10" spans="3:82" s="102" customFormat="1" ht="14.25" customHeight="1">
      <c r="C10" s="110" t="s">
        <v>63</v>
      </c>
      <c r="F10" s="156"/>
      <c r="G10" s="170"/>
      <c r="H10" s="170"/>
      <c r="I10" s="170"/>
      <c r="J10" s="170"/>
      <c r="K10" s="150"/>
      <c r="L10" s="206">
        <f aca="true" t="shared" si="0" ref="L10:L78">IF(F10="","",IF(K10="",MAX(N10:R10),K10))</f>
      </c>
      <c r="M10" s="207">
        <f aca="true" t="shared" si="1" ref="M10:M77">IF(F10="","",+L10+(F10*7/5))</f>
      </c>
      <c r="N10" s="198">
        <f aca="true" ca="1" t="shared" si="2" ref="N10:N78">IF(K10="",NOW(),K10)</f>
        <v>40102.40258703704</v>
      </c>
      <c r="O10" s="199">
        <f aca="true" ca="1" t="shared" si="3" ref="O10:O19">IF(G10="",NOW(),VLOOKUP(G10,$A$10:$M$153,13))</f>
        <v>40102.40258703704</v>
      </c>
      <c r="P10" s="199">
        <f aca="true" ca="1" t="shared" si="4" ref="P10:P19">IF(H10="",NOW(),VLOOKUP(H10,$A$10:$M$153,13))</f>
        <v>40102.40258703704</v>
      </c>
      <c r="Q10" s="199">
        <f aca="true" ca="1" t="shared" si="5" ref="Q10:Q19">IF(I10="",NOW(),VLOOKUP(I10,$A$10:$M$153,13))</f>
        <v>40102.40258703704</v>
      </c>
      <c r="R10" s="199">
        <f aca="true" ca="1" t="shared" si="6" ref="R10:R19">IF(J10="",NOW(),VLOOKUP(J10,$A$10:$M$153,13))</f>
        <v>40102.40258703704</v>
      </c>
      <c r="S10" s="104"/>
      <c r="T10" s="116"/>
      <c r="U10" s="116"/>
      <c r="V10" s="116"/>
      <c r="W10" s="116"/>
      <c r="X10" s="117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03"/>
      <c r="AN10" s="10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</row>
    <row r="11" spans="1:82" s="102" customFormat="1" ht="14.25" customHeight="1">
      <c r="A11" s="108">
        <v>1</v>
      </c>
      <c r="B11" s="111"/>
      <c r="C11" s="102" t="s">
        <v>151</v>
      </c>
      <c r="E11" s="102" t="s">
        <v>152</v>
      </c>
      <c r="F11" s="156">
        <v>20</v>
      </c>
      <c r="G11" s="170"/>
      <c r="H11" s="170"/>
      <c r="I11" s="170"/>
      <c r="J11" s="170"/>
      <c r="K11" s="150">
        <v>39993</v>
      </c>
      <c r="L11" s="206">
        <f t="shared" si="0"/>
        <v>39993</v>
      </c>
      <c r="M11" s="207">
        <f t="shared" si="1"/>
        <v>40021</v>
      </c>
      <c r="N11" s="198">
        <f ca="1" t="shared" si="2"/>
        <v>39993</v>
      </c>
      <c r="O11" s="199">
        <f ca="1" t="shared" si="3"/>
        <v>40102.40258703704</v>
      </c>
      <c r="P11" s="199">
        <f ca="1" t="shared" si="4"/>
        <v>40102.40258703704</v>
      </c>
      <c r="Q11" s="199">
        <f ca="1" t="shared" si="5"/>
        <v>40102.40258703704</v>
      </c>
      <c r="R11" s="199">
        <f ca="1" t="shared" si="6"/>
        <v>40102.40258703704</v>
      </c>
      <c r="S11" s="104"/>
      <c r="T11" s="116"/>
      <c r="U11" s="116"/>
      <c r="V11" s="116"/>
      <c r="W11" s="116"/>
      <c r="X11" s="117"/>
      <c r="Y11" s="188"/>
      <c r="Z11" s="188"/>
      <c r="AA11" s="188"/>
      <c r="AB11" s="188"/>
      <c r="AC11" s="188"/>
      <c r="AD11" s="188"/>
      <c r="AE11" s="188">
        <v>80</v>
      </c>
      <c r="AG11" s="188"/>
      <c r="AH11" s="188"/>
      <c r="AI11" s="188"/>
      <c r="AJ11" s="188"/>
      <c r="AK11" s="188"/>
      <c r="AL11" s="188"/>
      <c r="AM11" s="103"/>
      <c r="AN11" s="10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</row>
    <row r="12" spans="1:82" s="102" customFormat="1" ht="15">
      <c r="A12" s="108">
        <v>2</v>
      </c>
      <c r="C12" s="102" t="s">
        <v>153</v>
      </c>
      <c r="E12" s="102" t="s">
        <v>154</v>
      </c>
      <c r="F12" s="156">
        <v>15</v>
      </c>
      <c r="G12" s="170">
        <v>1</v>
      </c>
      <c r="H12" s="170"/>
      <c r="I12" s="170"/>
      <c r="J12" s="170"/>
      <c r="K12" s="150">
        <v>40000</v>
      </c>
      <c r="L12" s="206">
        <f t="shared" si="0"/>
        <v>40000</v>
      </c>
      <c r="M12" s="207">
        <f t="shared" si="1"/>
        <v>40021</v>
      </c>
      <c r="N12" s="198">
        <f ca="1" t="shared" si="2"/>
        <v>40000</v>
      </c>
      <c r="O12" s="199">
        <f ca="1" t="shared" si="3"/>
        <v>40021</v>
      </c>
      <c r="P12" s="199">
        <f ca="1" t="shared" si="4"/>
        <v>40102.40258703704</v>
      </c>
      <c r="Q12" s="199">
        <f ca="1" t="shared" si="5"/>
        <v>40102.40258703704</v>
      </c>
      <c r="R12" s="199">
        <f ca="1" t="shared" si="6"/>
        <v>40102.40258703704</v>
      </c>
      <c r="S12" s="104"/>
      <c r="T12" s="116"/>
      <c r="U12" s="116"/>
      <c r="V12" s="116"/>
      <c r="W12" s="116"/>
      <c r="X12" s="117"/>
      <c r="Y12" s="188"/>
      <c r="Z12" s="188">
        <v>120</v>
      </c>
      <c r="AA12" s="188"/>
      <c r="AB12" s="188"/>
      <c r="AC12" s="188"/>
      <c r="AD12" s="188"/>
      <c r="AE12" s="188"/>
      <c r="AG12" s="188"/>
      <c r="AH12" s="188"/>
      <c r="AI12" s="188"/>
      <c r="AJ12" s="188"/>
      <c r="AK12" s="188"/>
      <c r="AL12" s="188"/>
      <c r="AM12" s="103"/>
      <c r="AN12" s="10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</row>
    <row r="13" spans="1:82" s="102" customFormat="1" ht="15">
      <c r="A13" s="108">
        <v>3</v>
      </c>
      <c r="B13" s="110"/>
      <c r="C13" s="106" t="s">
        <v>155</v>
      </c>
      <c r="D13" s="106"/>
      <c r="E13" s="106" t="s">
        <v>154</v>
      </c>
      <c r="F13" s="156">
        <v>10</v>
      </c>
      <c r="G13" s="170">
        <v>2</v>
      </c>
      <c r="H13" s="170"/>
      <c r="I13" s="170"/>
      <c r="J13" s="170"/>
      <c r="K13" s="150">
        <v>40021</v>
      </c>
      <c r="L13" s="206">
        <f t="shared" si="0"/>
        <v>40021</v>
      </c>
      <c r="M13" s="207">
        <f t="shared" si="1"/>
        <v>40035</v>
      </c>
      <c r="N13" s="198">
        <f ca="1" t="shared" si="2"/>
        <v>40021</v>
      </c>
      <c r="O13" s="199">
        <f ca="1" t="shared" si="3"/>
        <v>40021</v>
      </c>
      <c r="P13" s="199">
        <f ca="1" t="shared" si="4"/>
        <v>40102.40258703704</v>
      </c>
      <c r="Q13" s="199">
        <f ca="1" t="shared" si="5"/>
        <v>40102.40258703704</v>
      </c>
      <c r="R13" s="199">
        <f ca="1" t="shared" si="6"/>
        <v>40102.40258703704</v>
      </c>
      <c r="S13" s="104"/>
      <c r="T13" s="116"/>
      <c r="U13" s="116"/>
      <c r="V13" s="116"/>
      <c r="W13" s="116"/>
      <c r="X13" s="117"/>
      <c r="Y13" s="188"/>
      <c r="Z13" s="188">
        <v>80</v>
      </c>
      <c r="AA13" s="188"/>
      <c r="AB13" s="188"/>
      <c r="AC13" s="188"/>
      <c r="AD13" s="188"/>
      <c r="AE13" s="188">
        <v>20</v>
      </c>
      <c r="AG13" s="188"/>
      <c r="AH13" s="188"/>
      <c r="AI13" s="188"/>
      <c r="AJ13" s="188"/>
      <c r="AK13" s="188"/>
      <c r="AL13" s="188"/>
      <c r="AM13" s="103"/>
      <c r="AN13" s="10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</row>
    <row r="14" spans="1:82" s="102" customFormat="1" ht="15">
      <c r="A14" s="108">
        <v>4</v>
      </c>
      <c r="B14" s="110"/>
      <c r="C14" s="102" t="s">
        <v>156</v>
      </c>
      <c r="E14" s="102" t="s">
        <v>152</v>
      </c>
      <c r="F14" s="156">
        <v>4</v>
      </c>
      <c r="G14" s="170">
        <v>2</v>
      </c>
      <c r="H14" s="170">
        <v>3</v>
      </c>
      <c r="I14" s="170"/>
      <c r="J14" s="170"/>
      <c r="K14" s="150">
        <v>40033</v>
      </c>
      <c r="L14" s="206">
        <f t="shared" si="0"/>
        <v>40033</v>
      </c>
      <c r="M14" s="207">
        <f t="shared" si="1"/>
        <v>40038.6</v>
      </c>
      <c r="N14" s="198">
        <f ca="1" t="shared" si="2"/>
        <v>40033</v>
      </c>
      <c r="O14" s="199">
        <f ca="1" t="shared" si="3"/>
        <v>40021</v>
      </c>
      <c r="P14" s="199">
        <f ca="1" t="shared" si="4"/>
        <v>40035</v>
      </c>
      <c r="Q14" s="199">
        <f ca="1" t="shared" si="5"/>
        <v>40102.40258703704</v>
      </c>
      <c r="R14" s="199">
        <f ca="1" t="shared" si="6"/>
        <v>40102.40258703704</v>
      </c>
      <c r="S14" s="104"/>
      <c r="T14" s="116"/>
      <c r="U14" s="116"/>
      <c r="V14" s="116"/>
      <c r="W14" s="116"/>
      <c r="X14" s="117"/>
      <c r="Y14" s="188"/>
      <c r="Z14" s="188">
        <v>32</v>
      </c>
      <c r="AA14" s="188"/>
      <c r="AB14" s="188"/>
      <c r="AC14" s="188"/>
      <c r="AD14" s="188"/>
      <c r="AE14" s="188">
        <v>16</v>
      </c>
      <c r="AG14" s="188"/>
      <c r="AH14" s="188"/>
      <c r="AI14" s="188"/>
      <c r="AJ14" s="188"/>
      <c r="AK14" s="188"/>
      <c r="AL14" s="188"/>
      <c r="AM14" s="103"/>
      <c r="AN14" s="10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</row>
    <row r="15" spans="1:82" s="102" customFormat="1" ht="15">
      <c r="A15" s="108">
        <v>5</v>
      </c>
      <c r="B15" s="110"/>
      <c r="C15" s="102" t="s">
        <v>157</v>
      </c>
      <c r="E15" s="102" t="s">
        <v>152</v>
      </c>
      <c r="F15" s="156">
        <v>1</v>
      </c>
      <c r="G15" s="170">
        <v>4</v>
      </c>
      <c r="H15" s="170"/>
      <c r="I15" s="170"/>
      <c r="J15" s="170"/>
      <c r="K15" s="150">
        <v>40038</v>
      </c>
      <c r="L15" s="206">
        <f t="shared" si="0"/>
        <v>40038</v>
      </c>
      <c r="M15" s="207">
        <f t="shared" si="1"/>
        <v>40039.4</v>
      </c>
      <c r="N15" s="198">
        <f ca="1" t="shared" si="2"/>
        <v>40038</v>
      </c>
      <c r="O15" s="199">
        <f ca="1" t="shared" si="3"/>
        <v>40038.6</v>
      </c>
      <c r="P15" s="199">
        <f ca="1" t="shared" si="4"/>
        <v>40102.40258703704</v>
      </c>
      <c r="Q15" s="199">
        <f ca="1" t="shared" si="5"/>
        <v>40102.40258703704</v>
      </c>
      <c r="R15" s="199">
        <f ca="1" t="shared" si="6"/>
        <v>40102.40258703704</v>
      </c>
      <c r="S15" s="104"/>
      <c r="T15" s="116"/>
      <c r="U15" s="116"/>
      <c r="V15" s="116"/>
      <c r="W15" s="116"/>
      <c r="X15" s="117"/>
      <c r="Y15" s="188"/>
      <c r="Z15" s="188">
        <v>8</v>
      </c>
      <c r="AA15" s="188"/>
      <c r="AB15" s="188"/>
      <c r="AC15" s="188"/>
      <c r="AD15" s="188"/>
      <c r="AE15" s="188">
        <v>8</v>
      </c>
      <c r="AG15" s="188"/>
      <c r="AH15" s="188"/>
      <c r="AI15" s="188"/>
      <c r="AJ15" s="188"/>
      <c r="AK15" s="188"/>
      <c r="AL15" s="188"/>
      <c r="AM15" s="103"/>
      <c r="AN15" s="10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</row>
    <row r="16" spans="1:82" s="102" customFormat="1" ht="15">
      <c r="A16" s="108">
        <v>6</v>
      </c>
      <c r="B16" s="110"/>
      <c r="C16" s="102" t="s">
        <v>158</v>
      </c>
      <c r="E16" s="102" t="s">
        <v>152</v>
      </c>
      <c r="F16" s="156">
        <v>40</v>
      </c>
      <c r="G16" s="170">
        <v>5</v>
      </c>
      <c r="H16" s="170"/>
      <c r="I16" s="170"/>
      <c r="J16" s="170"/>
      <c r="K16" s="150">
        <v>40039</v>
      </c>
      <c r="L16" s="206">
        <f t="shared" si="0"/>
        <v>40039</v>
      </c>
      <c r="M16" s="207">
        <f t="shared" si="1"/>
        <v>40095</v>
      </c>
      <c r="N16" s="198">
        <f ca="1" t="shared" si="2"/>
        <v>40039</v>
      </c>
      <c r="O16" s="199">
        <f ca="1" t="shared" si="3"/>
        <v>40039.4</v>
      </c>
      <c r="P16" s="199">
        <f ca="1" t="shared" si="4"/>
        <v>40102.40258703704</v>
      </c>
      <c r="Q16" s="199">
        <f ca="1" t="shared" si="5"/>
        <v>40102.40258703704</v>
      </c>
      <c r="R16" s="199">
        <f ca="1" t="shared" si="6"/>
        <v>40102.40258703704</v>
      </c>
      <c r="S16" s="104"/>
      <c r="T16" s="116"/>
      <c r="U16" s="116"/>
      <c r="V16" s="116"/>
      <c r="W16" s="116"/>
      <c r="X16" s="117"/>
      <c r="Y16" s="188"/>
      <c r="Z16" s="188">
        <v>100</v>
      </c>
      <c r="AA16" s="188"/>
      <c r="AB16" s="188"/>
      <c r="AC16" s="188"/>
      <c r="AD16" s="188"/>
      <c r="AE16" s="188">
        <v>100</v>
      </c>
      <c r="AG16" s="188"/>
      <c r="AH16" s="188"/>
      <c r="AI16" s="188"/>
      <c r="AJ16" s="188"/>
      <c r="AK16" s="188"/>
      <c r="AL16" s="188"/>
      <c r="AM16" s="103"/>
      <c r="AN16" s="10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</row>
    <row r="17" spans="1:82" s="102" customFormat="1" ht="15">
      <c r="A17" s="108">
        <v>7</v>
      </c>
      <c r="B17" s="110"/>
      <c r="C17" s="102" t="s">
        <v>162</v>
      </c>
      <c r="E17" s="102" t="s">
        <v>152</v>
      </c>
      <c r="F17" s="261">
        <v>15</v>
      </c>
      <c r="G17" s="170">
        <v>6</v>
      </c>
      <c r="H17" s="170"/>
      <c r="I17" s="170"/>
      <c r="J17" s="170"/>
      <c r="K17" s="150">
        <v>40070</v>
      </c>
      <c r="L17" s="206">
        <f t="shared" si="0"/>
        <v>40070</v>
      </c>
      <c r="M17" s="207">
        <f t="shared" si="1"/>
        <v>40091</v>
      </c>
      <c r="N17" s="198">
        <f ca="1" t="shared" si="2"/>
        <v>40070</v>
      </c>
      <c r="O17" s="199">
        <f ca="1" t="shared" si="3"/>
        <v>40095</v>
      </c>
      <c r="P17" s="199">
        <f ca="1" t="shared" si="4"/>
        <v>40102.40258703704</v>
      </c>
      <c r="Q17" s="199">
        <f ca="1" t="shared" si="5"/>
        <v>40102.40258703704</v>
      </c>
      <c r="R17" s="199">
        <f ca="1" t="shared" si="6"/>
        <v>40102.40258703704</v>
      </c>
      <c r="S17" s="104"/>
      <c r="T17" s="116"/>
      <c r="U17" s="116"/>
      <c r="V17" s="116"/>
      <c r="W17" s="116"/>
      <c r="X17" s="117"/>
      <c r="Y17" s="188">
        <v>80</v>
      </c>
      <c r="Z17" s="188"/>
      <c r="AA17" s="188"/>
      <c r="AB17" s="188"/>
      <c r="AC17" s="188"/>
      <c r="AD17" s="188"/>
      <c r="AE17" s="188">
        <v>30</v>
      </c>
      <c r="AG17" s="188"/>
      <c r="AH17" s="188"/>
      <c r="AI17" s="188"/>
      <c r="AJ17" s="188"/>
      <c r="AK17" s="188"/>
      <c r="AL17" s="188"/>
      <c r="AM17" s="103"/>
      <c r="AN17" s="10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</row>
    <row r="18" spans="1:82" s="102" customFormat="1" ht="15">
      <c r="A18" s="108">
        <v>8</v>
      </c>
      <c r="B18" s="110"/>
      <c r="C18" s="102" t="s">
        <v>159</v>
      </c>
      <c r="E18" s="102" t="s">
        <v>152</v>
      </c>
      <c r="F18" s="156">
        <v>5</v>
      </c>
      <c r="G18" s="170">
        <v>7</v>
      </c>
      <c r="H18" s="170">
        <v>6</v>
      </c>
      <c r="I18" s="170"/>
      <c r="J18" s="170"/>
      <c r="K18" s="150">
        <v>40091</v>
      </c>
      <c r="L18" s="206">
        <f t="shared" si="0"/>
        <v>40091</v>
      </c>
      <c r="M18" s="207">
        <f t="shared" si="1"/>
        <v>40098</v>
      </c>
      <c r="N18" s="198">
        <f ca="1" t="shared" si="2"/>
        <v>40091</v>
      </c>
      <c r="O18" s="199">
        <f ca="1" t="shared" si="3"/>
        <v>40091</v>
      </c>
      <c r="P18" s="199">
        <f ca="1" t="shared" si="4"/>
        <v>40095</v>
      </c>
      <c r="Q18" s="199">
        <f ca="1" t="shared" si="5"/>
        <v>40102.40258703704</v>
      </c>
      <c r="R18" s="199">
        <f ca="1" t="shared" si="6"/>
        <v>40102.40258703704</v>
      </c>
      <c r="S18" s="104"/>
      <c r="T18" s="116"/>
      <c r="U18" s="116"/>
      <c r="V18" s="116"/>
      <c r="W18" s="116"/>
      <c r="X18" s="117"/>
      <c r="Y18" s="188"/>
      <c r="Z18" s="188">
        <v>40</v>
      </c>
      <c r="AA18" s="188"/>
      <c r="AB18" s="188"/>
      <c r="AC18" s="188"/>
      <c r="AD18" s="188"/>
      <c r="AE18" s="188">
        <v>30</v>
      </c>
      <c r="AG18" s="188"/>
      <c r="AH18" s="188"/>
      <c r="AI18" s="188"/>
      <c r="AJ18" s="188"/>
      <c r="AK18" s="188"/>
      <c r="AL18" s="188"/>
      <c r="AM18" s="103"/>
      <c r="AN18" s="10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</row>
    <row r="19" spans="1:82" s="102" customFormat="1" ht="15">
      <c r="A19" s="108">
        <v>9</v>
      </c>
      <c r="B19" s="110"/>
      <c r="C19" s="102" t="s">
        <v>160</v>
      </c>
      <c r="E19" s="102" t="s">
        <v>152</v>
      </c>
      <c r="F19" s="156">
        <v>1</v>
      </c>
      <c r="G19" s="170">
        <v>8</v>
      </c>
      <c r="H19" s="170"/>
      <c r="I19" s="170"/>
      <c r="J19" s="170"/>
      <c r="K19" s="150">
        <v>40099</v>
      </c>
      <c r="L19" s="206">
        <f t="shared" si="0"/>
        <v>40099</v>
      </c>
      <c r="M19" s="207">
        <f t="shared" si="1"/>
        <v>40100.4</v>
      </c>
      <c r="N19" s="198">
        <f ca="1" t="shared" si="2"/>
        <v>40099</v>
      </c>
      <c r="O19" s="199">
        <f ca="1" t="shared" si="3"/>
        <v>40098</v>
      </c>
      <c r="P19" s="199">
        <f ca="1" t="shared" si="4"/>
        <v>40102.40258703704</v>
      </c>
      <c r="Q19" s="199">
        <f ca="1" t="shared" si="5"/>
        <v>40102.40258703704</v>
      </c>
      <c r="R19" s="199">
        <f ca="1" t="shared" si="6"/>
        <v>40102.40258703704</v>
      </c>
      <c r="S19" s="104"/>
      <c r="T19" s="116"/>
      <c r="U19" s="116"/>
      <c r="V19" s="116"/>
      <c r="W19" s="116"/>
      <c r="X19" s="117"/>
      <c r="Y19" s="188"/>
      <c r="Z19" s="188">
        <v>8</v>
      </c>
      <c r="AA19" s="188"/>
      <c r="AB19" s="188"/>
      <c r="AC19" s="188"/>
      <c r="AD19" s="188"/>
      <c r="AE19" s="188">
        <v>8</v>
      </c>
      <c r="AG19" s="188"/>
      <c r="AH19" s="188"/>
      <c r="AI19" s="188"/>
      <c r="AJ19" s="188"/>
      <c r="AK19" s="188"/>
      <c r="AL19" s="188"/>
      <c r="AM19" s="103"/>
      <c r="AN19" s="10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</row>
    <row r="20" spans="1:82" s="102" customFormat="1" ht="15">
      <c r="A20" s="108"/>
      <c r="B20" s="110"/>
      <c r="F20" s="156"/>
      <c r="G20" s="170"/>
      <c r="H20" s="170"/>
      <c r="I20" s="170"/>
      <c r="J20" s="170"/>
      <c r="K20" s="150"/>
      <c r="L20" s="206"/>
      <c r="M20" s="207"/>
      <c r="N20" s="198"/>
      <c r="O20" s="199"/>
      <c r="P20" s="199"/>
      <c r="Q20" s="199"/>
      <c r="R20" s="199"/>
      <c r="S20" s="104"/>
      <c r="T20" s="116"/>
      <c r="U20" s="116"/>
      <c r="V20" s="116"/>
      <c r="W20" s="116"/>
      <c r="X20" s="117"/>
      <c r="Y20" s="188"/>
      <c r="Z20" s="188"/>
      <c r="AA20" s="188"/>
      <c r="AB20" s="188"/>
      <c r="AC20" s="188"/>
      <c r="AD20" s="188"/>
      <c r="AE20" s="188"/>
      <c r="AG20" s="188"/>
      <c r="AH20" s="188"/>
      <c r="AI20" s="188"/>
      <c r="AJ20" s="188"/>
      <c r="AK20" s="188"/>
      <c r="AL20" s="188"/>
      <c r="AM20" s="103"/>
      <c r="AN20" s="10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</row>
    <row r="21" spans="1:82" s="102" customFormat="1" ht="15">
      <c r="A21" s="108"/>
      <c r="C21" s="110" t="s">
        <v>64</v>
      </c>
      <c r="F21" s="156"/>
      <c r="G21" s="170"/>
      <c r="H21" s="170"/>
      <c r="I21" s="170"/>
      <c r="J21" s="170"/>
      <c r="K21" s="150"/>
      <c r="L21" s="206">
        <f t="shared" si="0"/>
      </c>
      <c r="M21" s="207">
        <f t="shared" si="1"/>
      </c>
      <c r="N21" s="198">
        <f ca="1" t="shared" si="2"/>
        <v>40102.40258703704</v>
      </c>
      <c r="O21" s="199">
        <f aca="true" ca="1" t="shared" si="7" ref="O21:O40">IF(G21="",NOW(),VLOOKUP(G21,$A$10:$M$153,13))</f>
        <v>40102.40258703704</v>
      </c>
      <c r="P21" s="199">
        <f aca="true" ca="1" t="shared" si="8" ref="P21:P40">IF(H21="",NOW(),VLOOKUP(H21,$A$10:$M$153,13))</f>
        <v>40102.40258703704</v>
      </c>
      <c r="Q21" s="199">
        <f aca="true" ca="1" t="shared" si="9" ref="Q21:Q40">IF(I21="",NOW(),VLOOKUP(I21,$A$10:$M$153,13))</f>
        <v>40102.40258703704</v>
      </c>
      <c r="R21" s="199">
        <f aca="true" ca="1" t="shared" si="10" ref="R21:R40">IF(J21="",NOW(),VLOOKUP(J21,$A$10:$M$153,13))</f>
        <v>40102.40258703704</v>
      </c>
      <c r="S21" s="104"/>
      <c r="T21" s="116"/>
      <c r="U21" s="116"/>
      <c r="V21" s="116"/>
      <c r="W21" s="116"/>
      <c r="X21" s="117"/>
      <c r="Y21" s="188"/>
      <c r="Z21" s="188"/>
      <c r="AA21" s="188"/>
      <c r="AB21" s="188"/>
      <c r="AC21" s="188"/>
      <c r="AD21" s="188"/>
      <c r="AE21" s="188"/>
      <c r="AG21" s="188"/>
      <c r="AH21" s="188"/>
      <c r="AI21" s="188"/>
      <c r="AJ21" s="188"/>
      <c r="AK21" s="188"/>
      <c r="AL21" s="188"/>
      <c r="AM21" s="103"/>
      <c r="AN21" s="10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</row>
    <row r="22" spans="1:82" s="102" customFormat="1" ht="15">
      <c r="A22" s="108">
        <v>10</v>
      </c>
      <c r="B22" s="110"/>
      <c r="C22" s="102" t="s">
        <v>161</v>
      </c>
      <c r="E22" s="102" t="s">
        <v>152</v>
      </c>
      <c r="F22" s="156">
        <v>10</v>
      </c>
      <c r="G22" s="170">
        <v>9</v>
      </c>
      <c r="H22" s="170"/>
      <c r="I22" s="170"/>
      <c r="J22" s="170"/>
      <c r="K22" s="150"/>
      <c r="L22" s="206">
        <f t="shared" si="0"/>
        <v>40102.40258703704</v>
      </c>
      <c r="M22" s="207">
        <f t="shared" si="1"/>
        <v>40116.40258703704</v>
      </c>
      <c r="N22" s="198">
        <f ca="1" t="shared" si="2"/>
        <v>40102.40258703704</v>
      </c>
      <c r="O22" s="199">
        <f ca="1" t="shared" si="7"/>
        <v>40100.4</v>
      </c>
      <c r="P22" s="199">
        <f ca="1" t="shared" si="8"/>
        <v>40102.40258703704</v>
      </c>
      <c r="Q22" s="199">
        <f ca="1" t="shared" si="9"/>
        <v>40102.40258703704</v>
      </c>
      <c r="R22" s="199">
        <f ca="1" t="shared" si="10"/>
        <v>40102.40258703704</v>
      </c>
      <c r="S22" s="104"/>
      <c r="T22" s="116"/>
      <c r="U22" s="116"/>
      <c r="V22" s="116"/>
      <c r="W22" s="116"/>
      <c r="X22" s="117"/>
      <c r="Y22" s="188"/>
      <c r="Z22" s="188">
        <v>30</v>
      </c>
      <c r="AA22" s="188"/>
      <c r="AB22" s="188"/>
      <c r="AC22" s="188"/>
      <c r="AD22" s="188"/>
      <c r="AE22" s="188">
        <v>40</v>
      </c>
      <c r="AG22" s="188"/>
      <c r="AH22" s="188"/>
      <c r="AI22" s="188"/>
      <c r="AJ22" s="188"/>
      <c r="AK22" s="188"/>
      <c r="AL22" s="188"/>
      <c r="AM22" s="103"/>
      <c r="AN22" s="10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</row>
    <row r="23" spans="1:82" s="102" customFormat="1" ht="15">
      <c r="A23" s="108">
        <v>11</v>
      </c>
      <c r="B23" s="110"/>
      <c r="C23" s="102" t="s">
        <v>165</v>
      </c>
      <c r="E23" s="102" t="s">
        <v>152</v>
      </c>
      <c r="F23" s="261">
        <v>30</v>
      </c>
      <c r="G23" s="170">
        <v>10</v>
      </c>
      <c r="H23" s="170"/>
      <c r="I23" s="170"/>
      <c r="J23" s="170"/>
      <c r="K23" s="150"/>
      <c r="L23" s="206">
        <f aca="true" t="shared" si="11" ref="L23:L28">IF(F23="","",IF(K23="",MAX(N23:R23),K23))</f>
        <v>40116.40258703704</v>
      </c>
      <c r="M23" s="207">
        <f aca="true" t="shared" si="12" ref="M23:M28">IF(F23="","",+L23+(F23*7/5))</f>
        <v>40158.40258703704</v>
      </c>
      <c r="N23" s="198"/>
      <c r="O23" s="199">
        <f ca="1" t="shared" si="7"/>
        <v>40116.40258703704</v>
      </c>
      <c r="P23" s="199">
        <f ca="1" t="shared" si="8"/>
        <v>40102.40258703704</v>
      </c>
      <c r="Q23" s="199">
        <f ca="1" t="shared" si="9"/>
        <v>40102.40258703704</v>
      </c>
      <c r="R23" s="199">
        <f ca="1" t="shared" si="10"/>
        <v>40102.40258703704</v>
      </c>
      <c r="S23" s="104"/>
      <c r="T23" s="116"/>
      <c r="U23" s="116"/>
      <c r="V23" s="116"/>
      <c r="W23" s="116"/>
      <c r="X23" s="117"/>
      <c r="Y23" s="188">
        <v>120</v>
      </c>
      <c r="Z23" s="188"/>
      <c r="AA23" s="188"/>
      <c r="AB23" s="188"/>
      <c r="AC23" s="188"/>
      <c r="AD23" s="188"/>
      <c r="AE23" s="188">
        <v>60</v>
      </c>
      <c r="AG23" s="188"/>
      <c r="AH23" s="188"/>
      <c r="AI23" s="188"/>
      <c r="AJ23" s="188"/>
      <c r="AK23" s="188"/>
      <c r="AL23" s="188"/>
      <c r="AM23" s="103"/>
      <c r="AN23" s="10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</row>
    <row r="24" spans="1:82" s="102" customFormat="1" ht="15">
      <c r="A24" s="108">
        <v>12</v>
      </c>
      <c r="B24" s="110"/>
      <c r="C24" s="102" t="s">
        <v>65</v>
      </c>
      <c r="E24" s="102" t="s">
        <v>152</v>
      </c>
      <c r="F24" s="156">
        <v>15</v>
      </c>
      <c r="G24" s="170">
        <v>10</v>
      </c>
      <c r="H24" s="170"/>
      <c r="I24" s="170"/>
      <c r="J24" s="170"/>
      <c r="K24" s="150"/>
      <c r="L24" s="206">
        <f t="shared" si="11"/>
        <v>40116.40258703704</v>
      </c>
      <c r="M24" s="207">
        <f t="shared" si="12"/>
        <v>40137.40258703704</v>
      </c>
      <c r="N24" s="198">
        <f ca="1">IF(K24="",NOW(),K24)</f>
        <v>40102.40258703704</v>
      </c>
      <c r="O24" s="199">
        <f ca="1" t="shared" si="7"/>
        <v>40116.40258703704</v>
      </c>
      <c r="P24" s="199">
        <f ca="1" t="shared" si="8"/>
        <v>40102.40258703704</v>
      </c>
      <c r="Q24" s="199">
        <f ca="1" t="shared" si="9"/>
        <v>40102.40258703704</v>
      </c>
      <c r="R24" s="199">
        <f ca="1" t="shared" si="10"/>
        <v>40102.40258703704</v>
      </c>
      <c r="S24" s="104"/>
      <c r="T24" s="116"/>
      <c r="U24" s="116"/>
      <c r="V24" s="116"/>
      <c r="W24" s="116"/>
      <c r="X24" s="117"/>
      <c r="Y24" s="188"/>
      <c r="Z24" s="188"/>
      <c r="AA24" s="188"/>
      <c r="AB24" s="188"/>
      <c r="AC24" s="188"/>
      <c r="AD24" s="188"/>
      <c r="AE24" s="188">
        <v>60</v>
      </c>
      <c r="AF24" s="188"/>
      <c r="AG24" s="188"/>
      <c r="AH24" s="188"/>
      <c r="AI24" s="188"/>
      <c r="AJ24" s="188"/>
      <c r="AK24" s="188"/>
      <c r="AL24" s="188"/>
      <c r="AM24" s="103"/>
      <c r="AN24" s="10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</row>
    <row r="25" spans="1:82" s="102" customFormat="1" ht="15">
      <c r="A25" s="108">
        <v>13</v>
      </c>
      <c r="B25" s="110"/>
      <c r="C25" s="102" t="s">
        <v>66</v>
      </c>
      <c r="E25" s="102" t="s">
        <v>152</v>
      </c>
      <c r="F25" s="156">
        <v>1</v>
      </c>
      <c r="G25" s="170">
        <v>10</v>
      </c>
      <c r="H25" s="170"/>
      <c r="I25" s="170"/>
      <c r="J25" s="170"/>
      <c r="K25" s="150"/>
      <c r="L25" s="206">
        <f t="shared" si="11"/>
        <v>40116.40258703704</v>
      </c>
      <c r="M25" s="207">
        <f t="shared" si="12"/>
        <v>40117.80258703704</v>
      </c>
      <c r="N25" s="198">
        <f ca="1">IF(K25="",NOW(),K25)</f>
        <v>40102.40258703704</v>
      </c>
      <c r="O25" s="199">
        <f ca="1" t="shared" si="7"/>
        <v>40116.40258703704</v>
      </c>
      <c r="P25" s="199">
        <f ca="1" t="shared" si="8"/>
        <v>40102.40258703704</v>
      </c>
      <c r="Q25" s="199">
        <f ca="1" t="shared" si="9"/>
        <v>40102.40258703704</v>
      </c>
      <c r="R25" s="199">
        <f ca="1" t="shared" si="10"/>
        <v>40102.40258703704</v>
      </c>
      <c r="S25" s="104"/>
      <c r="T25" s="116"/>
      <c r="U25" s="116"/>
      <c r="V25" s="116"/>
      <c r="W25" s="116"/>
      <c r="X25" s="117"/>
      <c r="Y25" s="188"/>
      <c r="Z25" s="188"/>
      <c r="AA25" s="188"/>
      <c r="AB25" s="188"/>
      <c r="AC25" s="188"/>
      <c r="AD25" s="188"/>
      <c r="AE25" s="188">
        <v>8</v>
      </c>
      <c r="AF25" s="188"/>
      <c r="AG25" s="188"/>
      <c r="AH25" s="188"/>
      <c r="AI25" s="188"/>
      <c r="AJ25" s="188"/>
      <c r="AK25" s="188"/>
      <c r="AL25" s="188"/>
      <c r="AM25" s="103"/>
      <c r="AN25" s="10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</row>
    <row r="26" spans="1:82" s="102" customFormat="1" ht="15">
      <c r="A26" s="108">
        <v>14</v>
      </c>
      <c r="B26" s="110"/>
      <c r="C26" s="102" t="s">
        <v>163</v>
      </c>
      <c r="E26" s="102" t="s">
        <v>152</v>
      </c>
      <c r="F26" s="156">
        <v>20</v>
      </c>
      <c r="G26" s="170">
        <v>10</v>
      </c>
      <c r="H26" s="170">
        <v>11</v>
      </c>
      <c r="I26" s="170"/>
      <c r="J26" s="170"/>
      <c r="K26" s="150"/>
      <c r="L26" s="206">
        <f t="shared" si="11"/>
        <v>40158.40258703704</v>
      </c>
      <c r="M26" s="207">
        <f t="shared" si="12"/>
        <v>40186.40258703704</v>
      </c>
      <c r="N26" s="198">
        <f ca="1">IF(K26="",NOW(),K26)</f>
        <v>40102.40258703704</v>
      </c>
      <c r="O26" s="199">
        <f ca="1" t="shared" si="7"/>
        <v>40116.40258703704</v>
      </c>
      <c r="P26" s="199">
        <f ca="1" t="shared" si="8"/>
        <v>40158.40258703704</v>
      </c>
      <c r="Q26" s="199">
        <f ca="1" t="shared" si="9"/>
        <v>40102.40258703704</v>
      </c>
      <c r="R26" s="199">
        <f ca="1" t="shared" si="10"/>
        <v>40102.40258703704</v>
      </c>
      <c r="S26" s="104"/>
      <c r="T26" s="116">
        <v>5</v>
      </c>
      <c r="U26" s="116"/>
      <c r="V26" s="116"/>
      <c r="W26" s="116">
        <v>5</v>
      </c>
      <c r="X26" s="117"/>
      <c r="Y26" s="188"/>
      <c r="AA26" s="188"/>
      <c r="AB26" s="188"/>
      <c r="AC26" s="188"/>
      <c r="AD26" s="188"/>
      <c r="AE26" s="188">
        <v>40</v>
      </c>
      <c r="AF26" s="188"/>
      <c r="AG26" s="188"/>
      <c r="AH26" s="188"/>
      <c r="AI26" s="188"/>
      <c r="AJ26" s="188"/>
      <c r="AK26" s="188"/>
      <c r="AL26" s="188"/>
      <c r="AM26" s="103"/>
      <c r="AN26" s="10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</row>
    <row r="27" spans="1:82" s="102" customFormat="1" ht="15">
      <c r="A27" s="108">
        <v>15</v>
      </c>
      <c r="B27" s="110"/>
      <c r="C27" s="102" t="s">
        <v>164</v>
      </c>
      <c r="E27" s="102" t="s">
        <v>152</v>
      </c>
      <c r="F27" s="261">
        <v>20</v>
      </c>
      <c r="G27" s="170">
        <v>14</v>
      </c>
      <c r="H27" s="170"/>
      <c r="I27" s="170"/>
      <c r="J27" s="170"/>
      <c r="K27" s="150"/>
      <c r="L27" s="206">
        <f t="shared" si="11"/>
        <v>40186.40258703704</v>
      </c>
      <c r="M27" s="207">
        <f t="shared" si="12"/>
        <v>40214.40258703704</v>
      </c>
      <c r="N27" s="198"/>
      <c r="O27" s="199">
        <f ca="1" t="shared" si="7"/>
        <v>40186.40258703704</v>
      </c>
      <c r="P27" s="199">
        <f ca="1" t="shared" si="8"/>
        <v>40102.40258703704</v>
      </c>
      <c r="Q27" s="199">
        <f ca="1" t="shared" si="9"/>
        <v>40102.40258703704</v>
      </c>
      <c r="R27" s="199">
        <f ca="1" t="shared" si="10"/>
        <v>40102.40258703704</v>
      </c>
      <c r="S27" s="104"/>
      <c r="T27" s="116"/>
      <c r="U27" s="116"/>
      <c r="V27" s="116"/>
      <c r="W27" s="116"/>
      <c r="X27" s="117"/>
      <c r="Y27" s="188"/>
      <c r="Z27" s="188"/>
      <c r="AA27" s="188"/>
      <c r="AB27" s="188"/>
      <c r="AC27" s="188"/>
      <c r="AD27" s="188"/>
      <c r="AE27" s="188">
        <v>40</v>
      </c>
      <c r="AF27" s="188">
        <v>80</v>
      </c>
      <c r="AG27" s="188"/>
      <c r="AH27" s="188"/>
      <c r="AI27" s="188"/>
      <c r="AJ27" s="188"/>
      <c r="AK27" s="188"/>
      <c r="AL27" s="188"/>
      <c r="AM27" s="103"/>
      <c r="AN27" s="10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</row>
    <row r="28" spans="1:82" s="102" customFormat="1" ht="15">
      <c r="A28" s="108">
        <v>16</v>
      </c>
      <c r="B28" s="110"/>
      <c r="C28" s="102" t="s">
        <v>67</v>
      </c>
      <c r="E28" s="102" t="s">
        <v>152</v>
      </c>
      <c r="F28" s="261">
        <v>5</v>
      </c>
      <c r="G28" s="170">
        <v>9</v>
      </c>
      <c r="H28" s="170">
        <v>11</v>
      </c>
      <c r="I28" s="170">
        <v>15</v>
      </c>
      <c r="J28" s="170"/>
      <c r="K28" s="150"/>
      <c r="L28" s="206">
        <f t="shared" si="11"/>
        <v>40214.40258703704</v>
      </c>
      <c r="M28" s="207">
        <f t="shared" si="12"/>
        <v>40221.40258703704</v>
      </c>
      <c r="N28" s="198"/>
      <c r="O28" s="199">
        <f ca="1" t="shared" si="7"/>
        <v>40100.4</v>
      </c>
      <c r="P28" s="199">
        <f ca="1" t="shared" si="8"/>
        <v>40158.40258703704</v>
      </c>
      <c r="Q28" s="199">
        <f ca="1" t="shared" si="9"/>
        <v>40214.40258703704</v>
      </c>
      <c r="R28" s="199">
        <f ca="1" t="shared" si="10"/>
        <v>40102.40258703704</v>
      </c>
      <c r="S28" s="104"/>
      <c r="T28" s="116"/>
      <c r="U28" s="116"/>
      <c r="V28" s="116"/>
      <c r="W28" s="116"/>
      <c r="X28" s="117"/>
      <c r="Y28" s="188"/>
      <c r="Z28" s="188"/>
      <c r="AA28" s="188"/>
      <c r="AB28" s="188"/>
      <c r="AC28" s="188"/>
      <c r="AD28" s="188"/>
      <c r="AE28" s="188">
        <v>25</v>
      </c>
      <c r="AF28" s="188"/>
      <c r="AG28" s="188"/>
      <c r="AH28" s="188"/>
      <c r="AI28" s="188"/>
      <c r="AJ28" s="188"/>
      <c r="AK28" s="188"/>
      <c r="AL28" s="188"/>
      <c r="AM28" s="103"/>
      <c r="AN28" s="10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</row>
    <row r="29" spans="1:82" s="102" customFormat="1" ht="15">
      <c r="A29" s="108">
        <v>17</v>
      </c>
      <c r="B29" s="110"/>
      <c r="C29" s="102" t="s">
        <v>71</v>
      </c>
      <c r="E29" s="102" t="s">
        <v>154</v>
      </c>
      <c r="F29" s="156">
        <v>80</v>
      </c>
      <c r="G29" s="170">
        <v>11</v>
      </c>
      <c r="H29" s="170">
        <v>12</v>
      </c>
      <c r="I29" s="170">
        <v>15</v>
      </c>
      <c r="J29" s="170"/>
      <c r="K29" s="150"/>
      <c r="L29" s="206">
        <f t="shared" si="0"/>
        <v>40214.40258703704</v>
      </c>
      <c r="M29" s="207">
        <f t="shared" si="1"/>
        <v>40326.40258703704</v>
      </c>
      <c r="N29" s="198">
        <f ca="1" t="shared" si="2"/>
        <v>40102.40258703704</v>
      </c>
      <c r="O29" s="199">
        <f ca="1" t="shared" si="7"/>
        <v>40158.40258703704</v>
      </c>
      <c r="P29" s="199">
        <f ca="1" t="shared" si="8"/>
        <v>40137.40258703704</v>
      </c>
      <c r="Q29" s="199">
        <f ca="1" t="shared" si="9"/>
        <v>40214.40258703704</v>
      </c>
      <c r="R29" s="199">
        <f ca="1" t="shared" si="10"/>
        <v>40102.40258703704</v>
      </c>
      <c r="S29" s="104"/>
      <c r="T29" s="116"/>
      <c r="U29" s="116"/>
      <c r="V29" s="116"/>
      <c r="W29" s="116"/>
      <c r="X29" s="117"/>
      <c r="Y29" s="188"/>
      <c r="Z29" s="188">
        <v>640</v>
      </c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03"/>
      <c r="AN29" s="10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</row>
    <row r="30" spans="1:82" s="102" customFormat="1" ht="15">
      <c r="A30" s="108">
        <v>18</v>
      </c>
      <c r="B30" s="110"/>
      <c r="C30" s="102" t="s">
        <v>70</v>
      </c>
      <c r="E30" s="102" t="s">
        <v>152</v>
      </c>
      <c r="F30" s="156">
        <v>10</v>
      </c>
      <c r="G30" s="170"/>
      <c r="H30" s="170"/>
      <c r="I30" s="170"/>
      <c r="J30" s="170"/>
      <c r="K30" s="150">
        <v>40299</v>
      </c>
      <c r="L30" s="206">
        <f t="shared" si="0"/>
        <v>40299</v>
      </c>
      <c r="M30" s="207">
        <f t="shared" si="1"/>
        <v>40313</v>
      </c>
      <c r="N30" s="198">
        <f ca="1" t="shared" si="2"/>
        <v>40299</v>
      </c>
      <c r="O30" s="199">
        <f ca="1" t="shared" si="7"/>
        <v>40102.40258703704</v>
      </c>
      <c r="P30" s="199">
        <f ca="1" t="shared" si="8"/>
        <v>40102.40258703704</v>
      </c>
      <c r="Q30" s="199">
        <f ca="1" t="shared" si="9"/>
        <v>40102.40258703704</v>
      </c>
      <c r="R30" s="199">
        <f ca="1" t="shared" si="10"/>
        <v>40102.40258703704</v>
      </c>
      <c r="S30" s="104"/>
      <c r="T30" s="116"/>
      <c r="U30" s="116"/>
      <c r="V30" s="116"/>
      <c r="W30" s="116"/>
      <c r="X30" s="117"/>
      <c r="Y30" s="188"/>
      <c r="Z30" s="188">
        <v>20</v>
      </c>
      <c r="AA30" s="188"/>
      <c r="AB30" s="188"/>
      <c r="AC30" s="188"/>
      <c r="AD30" s="188"/>
      <c r="AE30" s="188">
        <v>40</v>
      </c>
      <c r="AF30" s="188"/>
      <c r="AG30" s="188"/>
      <c r="AH30" s="188"/>
      <c r="AI30" s="188"/>
      <c r="AJ30" s="188"/>
      <c r="AK30" s="188"/>
      <c r="AL30" s="188"/>
      <c r="AM30" s="103"/>
      <c r="AN30" s="10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</row>
    <row r="31" spans="1:82" s="102" customFormat="1" ht="15">
      <c r="A31" s="108">
        <v>19</v>
      </c>
      <c r="B31" s="110"/>
      <c r="C31" s="102" t="s">
        <v>68</v>
      </c>
      <c r="E31" s="102" t="s">
        <v>152</v>
      </c>
      <c r="F31" s="156">
        <v>1</v>
      </c>
      <c r="G31" s="170">
        <v>18</v>
      </c>
      <c r="H31" s="170"/>
      <c r="I31" s="170"/>
      <c r="J31" s="170"/>
      <c r="K31" s="150"/>
      <c r="L31" s="206">
        <f t="shared" si="0"/>
        <v>40313</v>
      </c>
      <c r="M31" s="207">
        <f t="shared" si="1"/>
        <v>40314.4</v>
      </c>
      <c r="N31" s="198">
        <f ca="1" t="shared" si="2"/>
        <v>40102.40258703704</v>
      </c>
      <c r="O31" s="199">
        <f ca="1" t="shared" si="7"/>
        <v>40313</v>
      </c>
      <c r="P31" s="199">
        <f ca="1" t="shared" si="8"/>
        <v>40102.40258703704</v>
      </c>
      <c r="Q31" s="199">
        <f ca="1" t="shared" si="9"/>
        <v>40102.40258703704</v>
      </c>
      <c r="R31" s="199">
        <f ca="1" t="shared" si="10"/>
        <v>40102.40258703704</v>
      </c>
      <c r="S31" s="104"/>
      <c r="T31" s="116"/>
      <c r="U31" s="116"/>
      <c r="V31" s="116"/>
      <c r="W31" s="116"/>
      <c r="X31" s="117"/>
      <c r="Y31" s="188"/>
      <c r="Z31" s="188"/>
      <c r="AA31" s="188"/>
      <c r="AB31" s="188"/>
      <c r="AC31" s="188"/>
      <c r="AD31" s="188"/>
      <c r="AE31" s="188">
        <v>8</v>
      </c>
      <c r="AF31" s="188"/>
      <c r="AG31" s="188"/>
      <c r="AH31" s="188"/>
      <c r="AI31" s="188"/>
      <c r="AJ31" s="188"/>
      <c r="AK31" s="188"/>
      <c r="AL31" s="188"/>
      <c r="AM31" s="103"/>
      <c r="AN31" s="10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</row>
    <row r="32" spans="1:82" s="102" customFormat="1" ht="12.75">
      <c r="A32" s="108"/>
      <c r="B32" s="110"/>
      <c r="L32" s="206">
        <f>IF(F32="","",IF(K32="",MAX(N32:R32),K32))</f>
      </c>
      <c r="M32" s="207">
        <f>IF(F32="","",+L32+(F32*7/5))</f>
      </c>
      <c r="N32" s="198">
        <f ca="1">IF(K32="",NOW(),K32)</f>
        <v>40102.40258703704</v>
      </c>
      <c r="O32" s="199">
        <f ca="1" t="shared" si="7"/>
        <v>40102.40258703704</v>
      </c>
      <c r="P32" s="199">
        <f ca="1" t="shared" si="8"/>
        <v>40102.40258703704</v>
      </c>
      <c r="Q32" s="199">
        <f ca="1" t="shared" si="9"/>
        <v>40102.40258703704</v>
      </c>
      <c r="R32" s="199">
        <f ca="1" t="shared" si="10"/>
        <v>40102.40258703704</v>
      </c>
      <c r="X32" s="117"/>
      <c r="Y32" s="188"/>
      <c r="AF32" s="188"/>
      <c r="AG32" s="188"/>
      <c r="AH32" s="188"/>
      <c r="AI32" s="188"/>
      <c r="AJ32" s="188"/>
      <c r="AK32" s="188"/>
      <c r="AL32" s="188"/>
      <c r="AM32" s="103"/>
      <c r="AN32" s="10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</row>
    <row r="33" spans="1:82" s="102" customFormat="1" ht="15">
      <c r="A33" s="108"/>
      <c r="B33" s="110"/>
      <c r="C33" s="110" t="s">
        <v>69</v>
      </c>
      <c r="F33" s="156"/>
      <c r="G33" s="170"/>
      <c r="H33" s="170"/>
      <c r="I33" s="170"/>
      <c r="J33" s="170"/>
      <c r="K33" s="150"/>
      <c r="L33" s="206">
        <f t="shared" si="0"/>
      </c>
      <c r="M33" s="207">
        <f t="shared" si="1"/>
      </c>
      <c r="N33" s="198">
        <f ca="1" t="shared" si="2"/>
        <v>40102.40258703704</v>
      </c>
      <c r="O33" s="199">
        <f ca="1" t="shared" si="7"/>
        <v>40102.40258703704</v>
      </c>
      <c r="P33" s="199">
        <f ca="1" t="shared" si="8"/>
        <v>40102.40258703704</v>
      </c>
      <c r="Q33" s="199">
        <f ca="1" t="shared" si="9"/>
        <v>40102.40258703704</v>
      </c>
      <c r="R33" s="199">
        <f ca="1" t="shared" si="10"/>
        <v>40102.40258703704</v>
      </c>
      <c r="S33" s="104"/>
      <c r="T33" s="116"/>
      <c r="U33" s="116"/>
      <c r="V33" s="116"/>
      <c r="W33" s="116"/>
      <c r="X33" s="117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03"/>
      <c r="AN33" s="10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</row>
    <row r="34" spans="1:82" s="102" customFormat="1" ht="15">
      <c r="A34" s="108">
        <v>20</v>
      </c>
      <c r="B34" s="110"/>
      <c r="C34" s="102" t="s">
        <v>72</v>
      </c>
      <c r="E34" s="102" t="s">
        <v>152</v>
      </c>
      <c r="F34" s="156">
        <v>20</v>
      </c>
      <c r="G34" s="170">
        <v>19</v>
      </c>
      <c r="H34" s="170"/>
      <c r="I34" s="170"/>
      <c r="J34" s="170"/>
      <c r="K34" s="150"/>
      <c r="L34" s="206">
        <f t="shared" si="0"/>
        <v>40314.4</v>
      </c>
      <c r="M34" s="207">
        <f t="shared" si="1"/>
        <v>40342.4</v>
      </c>
      <c r="N34" s="198">
        <f ca="1" t="shared" si="2"/>
        <v>40102.40258703704</v>
      </c>
      <c r="O34" s="199">
        <f ca="1" t="shared" si="7"/>
        <v>40314.4</v>
      </c>
      <c r="P34" s="199">
        <f ca="1" t="shared" si="8"/>
        <v>40102.40258703704</v>
      </c>
      <c r="Q34" s="199">
        <f ca="1" t="shared" si="9"/>
        <v>40102.40258703704</v>
      </c>
      <c r="R34" s="199">
        <f ca="1" t="shared" si="10"/>
        <v>40102.40258703704</v>
      </c>
      <c r="S34" s="104"/>
      <c r="T34" s="116"/>
      <c r="U34" s="116"/>
      <c r="V34" s="116"/>
      <c r="W34" s="116"/>
      <c r="X34" s="117"/>
      <c r="Y34" s="188"/>
      <c r="Z34" s="188">
        <v>60</v>
      </c>
      <c r="AA34" s="188"/>
      <c r="AB34" s="188"/>
      <c r="AC34" s="188"/>
      <c r="AD34" s="188"/>
      <c r="AE34" s="188">
        <v>80</v>
      </c>
      <c r="AF34" s="188"/>
      <c r="AG34" s="188"/>
      <c r="AH34" s="188"/>
      <c r="AI34" s="188"/>
      <c r="AJ34" s="188"/>
      <c r="AK34" s="188"/>
      <c r="AL34" s="188"/>
      <c r="AM34" s="103"/>
      <c r="AN34" s="10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</row>
    <row r="35" spans="1:82" s="102" customFormat="1" ht="15">
      <c r="A35" s="108">
        <v>21</v>
      </c>
      <c r="B35" s="110"/>
      <c r="C35" s="102" t="s">
        <v>73</v>
      </c>
      <c r="E35" s="102" t="s">
        <v>152</v>
      </c>
      <c r="F35" s="156">
        <v>25</v>
      </c>
      <c r="G35" s="170">
        <v>20</v>
      </c>
      <c r="H35" s="170"/>
      <c r="I35" s="170"/>
      <c r="J35" s="170"/>
      <c r="K35" s="150"/>
      <c r="L35" s="206">
        <f t="shared" si="0"/>
        <v>40342.4</v>
      </c>
      <c r="M35" s="207">
        <f t="shared" si="1"/>
        <v>40377.4</v>
      </c>
      <c r="N35" s="198">
        <f ca="1" t="shared" si="2"/>
        <v>40102.40258703704</v>
      </c>
      <c r="O35" s="199">
        <f ca="1" t="shared" si="7"/>
        <v>40342.4</v>
      </c>
      <c r="P35" s="199">
        <f ca="1" t="shared" si="8"/>
        <v>40102.40258703704</v>
      </c>
      <c r="Q35" s="199">
        <f ca="1" t="shared" si="9"/>
        <v>40102.40258703704</v>
      </c>
      <c r="R35" s="199">
        <f ca="1" t="shared" si="10"/>
        <v>40102.40258703704</v>
      </c>
      <c r="S35" s="104"/>
      <c r="T35" s="116"/>
      <c r="U35" s="116"/>
      <c r="V35" s="116"/>
      <c r="W35" s="116"/>
      <c r="X35" s="117"/>
      <c r="Y35" s="188">
        <v>80</v>
      </c>
      <c r="Z35" s="188"/>
      <c r="AA35" s="188"/>
      <c r="AB35" s="188"/>
      <c r="AC35" s="188"/>
      <c r="AD35" s="188"/>
      <c r="AE35" s="188">
        <v>50</v>
      </c>
      <c r="AF35" s="188"/>
      <c r="AG35" s="188"/>
      <c r="AH35" s="188"/>
      <c r="AI35" s="188"/>
      <c r="AJ35" s="188"/>
      <c r="AK35" s="188"/>
      <c r="AL35" s="188"/>
      <c r="AM35" s="103"/>
      <c r="AN35" s="10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</row>
    <row r="36" spans="1:82" s="102" customFormat="1" ht="15">
      <c r="A36" s="108">
        <v>22</v>
      </c>
      <c r="B36" s="110"/>
      <c r="C36" s="102" t="s">
        <v>67</v>
      </c>
      <c r="E36" s="102" t="s">
        <v>152</v>
      </c>
      <c r="F36" s="156">
        <v>5</v>
      </c>
      <c r="G36" s="170">
        <v>21</v>
      </c>
      <c r="H36" s="170"/>
      <c r="I36" s="170"/>
      <c r="J36" s="170"/>
      <c r="K36" s="150"/>
      <c r="L36" s="206">
        <f t="shared" si="0"/>
        <v>40377.4</v>
      </c>
      <c r="M36" s="207">
        <f t="shared" si="1"/>
        <v>40384.4</v>
      </c>
      <c r="N36" s="198">
        <f ca="1" t="shared" si="2"/>
        <v>40102.40258703704</v>
      </c>
      <c r="O36" s="199">
        <f ca="1" t="shared" si="7"/>
        <v>40377.4</v>
      </c>
      <c r="P36" s="199">
        <f ca="1" t="shared" si="8"/>
        <v>40102.40258703704</v>
      </c>
      <c r="Q36" s="199">
        <f ca="1" t="shared" si="9"/>
        <v>40102.40258703704</v>
      </c>
      <c r="R36" s="199">
        <f ca="1" t="shared" si="10"/>
        <v>40102.40258703704</v>
      </c>
      <c r="S36" s="104"/>
      <c r="T36" s="116"/>
      <c r="U36" s="116"/>
      <c r="V36" s="116"/>
      <c r="W36" s="116"/>
      <c r="X36" s="117"/>
      <c r="Y36" s="188"/>
      <c r="Z36" s="188"/>
      <c r="AA36" s="188"/>
      <c r="AB36" s="188"/>
      <c r="AC36" s="188"/>
      <c r="AD36" s="188"/>
      <c r="AE36" s="188">
        <v>20</v>
      </c>
      <c r="AF36" s="188"/>
      <c r="AG36" s="188"/>
      <c r="AH36" s="188"/>
      <c r="AI36" s="188"/>
      <c r="AJ36" s="188"/>
      <c r="AK36" s="188"/>
      <c r="AL36" s="188"/>
      <c r="AM36" s="103"/>
      <c r="AN36" s="10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</row>
    <row r="37" spans="1:82" s="102" customFormat="1" ht="15">
      <c r="A37" s="108">
        <v>23</v>
      </c>
      <c r="B37" s="110"/>
      <c r="C37" s="102" t="s">
        <v>71</v>
      </c>
      <c r="E37" s="102" t="s">
        <v>152</v>
      </c>
      <c r="F37" s="279">
        <v>250</v>
      </c>
      <c r="G37" s="170">
        <v>21</v>
      </c>
      <c r="H37" s="170"/>
      <c r="I37" s="170"/>
      <c r="J37" s="170"/>
      <c r="K37" s="150"/>
      <c r="L37" s="206">
        <f t="shared" si="0"/>
        <v>40377.4</v>
      </c>
      <c r="M37" s="207">
        <f t="shared" si="1"/>
        <v>40727.4</v>
      </c>
      <c r="N37" s="198">
        <f ca="1" t="shared" si="2"/>
        <v>40102.40258703704</v>
      </c>
      <c r="O37" s="199">
        <f ca="1" t="shared" si="7"/>
        <v>40377.4</v>
      </c>
      <c r="P37" s="199">
        <f ca="1" t="shared" si="8"/>
        <v>40102.40258703704</v>
      </c>
      <c r="Q37" s="199">
        <f ca="1" t="shared" si="9"/>
        <v>40102.40258703704</v>
      </c>
      <c r="R37" s="199">
        <f ca="1" t="shared" si="10"/>
        <v>40102.40258703704</v>
      </c>
      <c r="S37" s="104"/>
      <c r="T37" s="116"/>
      <c r="U37" s="116"/>
      <c r="V37" s="116"/>
      <c r="W37" s="116"/>
      <c r="X37" s="117"/>
      <c r="Z37" s="281">
        <v>2000</v>
      </c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03"/>
      <c r="AN37" s="10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</row>
    <row r="38" spans="1:82" s="102" customFormat="1" ht="15">
      <c r="A38" s="108">
        <v>24</v>
      </c>
      <c r="B38" s="110"/>
      <c r="C38" s="102" t="s">
        <v>74</v>
      </c>
      <c r="E38" s="102" t="s">
        <v>152</v>
      </c>
      <c r="F38" s="156">
        <v>15</v>
      </c>
      <c r="G38" s="170">
        <v>23</v>
      </c>
      <c r="H38" s="170"/>
      <c r="I38" s="170"/>
      <c r="J38" s="170"/>
      <c r="K38" s="150"/>
      <c r="L38" s="206">
        <f t="shared" si="0"/>
        <v>40727.4</v>
      </c>
      <c r="M38" s="207">
        <f t="shared" si="1"/>
        <v>40748.4</v>
      </c>
      <c r="N38" s="198">
        <f ca="1" t="shared" si="2"/>
        <v>40102.40258703704</v>
      </c>
      <c r="O38" s="199">
        <f ca="1" t="shared" si="7"/>
        <v>40727.4</v>
      </c>
      <c r="P38" s="199">
        <f ca="1" t="shared" si="8"/>
        <v>40102.40258703704</v>
      </c>
      <c r="Q38" s="199">
        <f ca="1" t="shared" si="9"/>
        <v>40102.40258703704</v>
      </c>
      <c r="R38" s="199">
        <f ca="1" t="shared" si="10"/>
        <v>40102.40258703704</v>
      </c>
      <c r="S38" s="104"/>
      <c r="T38" s="116"/>
      <c r="U38" s="116"/>
      <c r="V38" s="116"/>
      <c r="W38" s="116"/>
      <c r="X38" s="117"/>
      <c r="Y38" s="188"/>
      <c r="Z38" s="188"/>
      <c r="AA38" s="188"/>
      <c r="AB38" s="188"/>
      <c r="AC38" s="188"/>
      <c r="AD38" s="188"/>
      <c r="AE38" s="188">
        <v>60</v>
      </c>
      <c r="AF38" s="188"/>
      <c r="AG38" s="188"/>
      <c r="AH38" s="188"/>
      <c r="AI38" s="188"/>
      <c r="AJ38" s="188"/>
      <c r="AK38" s="188"/>
      <c r="AL38" s="188"/>
      <c r="AM38" s="103"/>
      <c r="AN38" s="10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</row>
    <row r="39" spans="1:82" s="102" customFormat="1" ht="15">
      <c r="A39" s="108">
        <v>25</v>
      </c>
      <c r="B39" s="110"/>
      <c r="C39" s="102" t="s">
        <v>75</v>
      </c>
      <c r="E39" s="102" t="s">
        <v>152</v>
      </c>
      <c r="F39" s="156">
        <v>10</v>
      </c>
      <c r="G39" s="170">
        <v>22</v>
      </c>
      <c r="H39" s="170">
        <v>23</v>
      </c>
      <c r="I39" s="170"/>
      <c r="J39" s="170"/>
      <c r="K39" s="150"/>
      <c r="L39" s="206">
        <f t="shared" si="0"/>
        <v>40727.4</v>
      </c>
      <c r="M39" s="207">
        <f t="shared" si="1"/>
        <v>40741.4</v>
      </c>
      <c r="N39" s="198">
        <f ca="1" t="shared" si="2"/>
        <v>40102.40258703704</v>
      </c>
      <c r="O39" s="199">
        <f ca="1" t="shared" si="7"/>
        <v>40384.4</v>
      </c>
      <c r="P39" s="199">
        <f ca="1" t="shared" si="8"/>
        <v>40727.4</v>
      </c>
      <c r="Q39" s="199">
        <f ca="1" t="shared" si="9"/>
        <v>40102.40258703704</v>
      </c>
      <c r="R39" s="199">
        <f ca="1" t="shared" si="10"/>
        <v>40102.40258703704</v>
      </c>
      <c r="S39" s="104"/>
      <c r="T39" s="116"/>
      <c r="U39" s="116"/>
      <c r="V39" s="116"/>
      <c r="W39" s="116"/>
      <c r="X39" s="117"/>
      <c r="Y39" s="188"/>
      <c r="Z39" s="188">
        <v>16</v>
      </c>
      <c r="AA39" s="188"/>
      <c r="AB39" s="188"/>
      <c r="AC39" s="188"/>
      <c r="AD39" s="188"/>
      <c r="AE39" s="188">
        <v>40</v>
      </c>
      <c r="AF39" s="188"/>
      <c r="AG39" s="188"/>
      <c r="AH39" s="188"/>
      <c r="AI39" s="188"/>
      <c r="AJ39" s="188"/>
      <c r="AK39" s="188"/>
      <c r="AL39" s="188"/>
      <c r="AM39" s="103"/>
      <c r="AN39" s="10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</row>
    <row r="40" spans="1:82" s="102" customFormat="1" ht="15">
      <c r="A40" s="108">
        <v>26</v>
      </c>
      <c r="C40" s="102" t="s">
        <v>76</v>
      </c>
      <c r="E40" s="102" t="s">
        <v>152</v>
      </c>
      <c r="F40" s="156">
        <v>1</v>
      </c>
      <c r="G40" s="170">
        <v>25</v>
      </c>
      <c r="H40" s="170"/>
      <c r="I40" s="170"/>
      <c r="J40" s="170"/>
      <c r="K40" s="150"/>
      <c r="L40" s="206">
        <f t="shared" si="0"/>
        <v>40741.4</v>
      </c>
      <c r="M40" s="207">
        <f t="shared" si="1"/>
        <v>40742.8</v>
      </c>
      <c r="N40" s="198">
        <f ca="1" t="shared" si="2"/>
        <v>40102.40258703704</v>
      </c>
      <c r="O40" s="199">
        <f ca="1" t="shared" si="7"/>
        <v>40741.4</v>
      </c>
      <c r="P40" s="199">
        <f ca="1" t="shared" si="8"/>
        <v>40102.40258703704</v>
      </c>
      <c r="Q40" s="199">
        <f ca="1" t="shared" si="9"/>
        <v>40102.40258703704</v>
      </c>
      <c r="R40" s="199">
        <f ca="1" t="shared" si="10"/>
        <v>40102.40258703704</v>
      </c>
      <c r="S40" s="104"/>
      <c r="T40" s="116"/>
      <c r="U40" s="116"/>
      <c r="V40" s="116"/>
      <c r="W40" s="116"/>
      <c r="X40" s="117"/>
      <c r="Y40" s="188"/>
      <c r="Z40" s="188"/>
      <c r="AA40" s="188"/>
      <c r="AB40" s="188"/>
      <c r="AC40" s="188"/>
      <c r="AD40" s="188"/>
      <c r="AE40" s="188">
        <v>8</v>
      </c>
      <c r="AF40" s="188"/>
      <c r="AG40" s="188"/>
      <c r="AH40" s="188"/>
      <c r="AI40" s="188"/>
      <c r="AJ40" s="188"/>
      <c r="AK40" s="188"/>
      <c r="AL40" s="188"/>
      <c r="AM40" s="103"/>
      <c r="AN40" s="10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</row>
    <row r="41" spans="1:82" s="102" customFormat="1" ht="15">
      <c r="A41" s="108">
        <v>27</v>
      </c>
      <c r="F41" s="156"/>
      <c r="G41" s="170"/>
      <c r="H41" s="170"/>
      <c r="I41" s="170"/>
      <c r="J41" s="170"/>
      <c r="K41" s="150"/>
      <c r="L41" s="206"/>
      <c r="M41" s="207"/>
      <c r="N41" s="198"/>
      <c r="O41" s="199"/>
      <c r="P41" s="199"/>
      <c r="Q41" s="199"/>
      <c r="R41" s="199"/>
      <c r="S41" s="104"/>
      <c r="T41" s="116"/>
      <c r="U41" s="116"/>
      <c r="V41" s="116"/>
      <c r="W41" s="116"/>
      <c r="X41" s="117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03"/>
      <c r="AN41" s="10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</row>
    <row r="42" spans="1:82" s="102" customFormat="1" ht="15">
      <c r="A42" s="108"/>
      <c r="B42" s="110"/>
      <c r="C42" s="110" t="s">
        <v>78</v>
      </c>
      <c r="F42" s="156"/>
      <c r="G42" s="170"/>
      <c r="H42" s="170"/>
      <c r="I42" s="170"/>
      <c r="J42" s="170"/>
      <c r="K42" s="150"/>
      <c r="L42" s="206">
        <f t="shared" si="0"/>
      </c>
      <c r="M42" s="207">
        <f t="shared" si="1"/>
      </c>
      <c r="N42" s="198">
        <f ca="1" t="shared" si="2"/>
        <v>40102.40258703704</v>
      </c>
      <c r="O42" s="199">
        <f aca="true" ca="1" t="shared" si="13" ref="O42:O73">IF(G42="",NOW(),VLOOKUP(G42,$A$10:$M$153,13))</f>
        <v>40102.40258703704</v>
      </c>
      <c r="P42" s="199">
        <f aca="true" ca="1" t="shared" si="14" ref="P42:P73">IF(H42="",NOW(),VLOOKUP(H42,$A$10:$M$153,13))</f>
        <v>40102.40258703704</v>
      </c>
      <c r="Q42" s="199">
        <f aca="true" ca="1" t="shared" si="15" ref="Q42:Q73">IF(I42="",NOW(),VLOOKUP(I42,$A$10:$M$153,13))</f>
        <v>40102.40258703704</v>
      </c>
      <c r="R42" s="199">
        <f aca="true" ca="1" t="shared" si="16" ref="R42:R73">IF(J42="",NOW(),VLOOKUP(J42,$A$10:$M$153,13))</f>
        <v>40102.40258703704</v>
      </c>
      <c r="S42" s="104"/>
      <c r="T42" s="116"/>
      <c r="U42" s="116"/>
      <c r="V42" s="116"/>
      <c r="W42" s="116"/>
      <c r="X42" s="117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03"/>
      <c r="AN42" s="10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</row>
    <row r="43" spans="1:82" s="102" customFormat="1" ht="15">
      <c r="A43" s="108">
        <v>28</v>
      </c>
      <c r="B43" s="110"/>
      <c r="C43" s="102" t="s">
        <v>166</v>
      </c>
      <c r="E43" s="102" t="s">
        <v>152</v>
      </c>
      <c r="F43" s="156"/>
      <c r="G43" s="170"/>
      <c r="H43" s="170"/>
      <c r="I43" s="170"/>
      <c r="J43" s="170"/>
      <c r="K43" s="150"/>
      <c r="L43" s="206">
        <f t="shared" si="0"/>
      </c>
      <c r="M43" s="207">
        <f t="shared" si="1"/>
      </c>
      <c r="N43" s="198">
        <f ca="1" t="shared" si="2"/>
        <v>40102.40258703704</v>
      </c>
      <c r="O43" s="199">
        <f ca="1" t="shared" si="13"/>
        <v>40102.40258703704</v>
      </c>
      <c r="P43" s="199">
        <f ca="1" t="shared" si="14"/>
        <v>40102.40258703704</v>
      </c>
      <c r="Q43" s="199">
        <f ca="1" t="shared" si="15"/>
        <v>40102.40258703704</v>
      </c>
      <c r="R43" s="199">
        <f ca="1" t="shared" si="16"/>
        <v>40102.40258703704</v>
      </c>
      <c r="S43" s="104"/>
      <c r="T43" s="264">
        <v>650</v>
      </c>
      <c r="U43" s="116"/>
      <c r="V43" s="116"/>
      <c r="W43" s="116"/>
      <c r="X43" s="117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03"/>
      <c r="AN43" s="10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</row>
    <row r="44" spans="1:82" s="102" customFormat="1" ht="15">
      <c r="A44" s="108">
        <v>29</v>
      </c>
      <c r="B44" s="110"/>
      <c r="D44" s="102" t="s">
        <v>79</v>
      </c>
      <c r="E44" s="102" t="s">
        <v>152</v>
      </c>
      <c r="F44" s="156">
        <v>4</v>
      </c>
      <c r="G44" s="170">
        <v>26</v>
      </c>
      <c r="H44" s="170"/>
      <c r="I44" s="170"/>
      <c r="J44" s="170"/>
      <c r="K44" s="150"/>
      <c r="L44" s="206">
        <f t="shared" si="0"/>
        <v>40742.8</v>
      </c>
      <c r="M44" s="207">
        <f t="shared" si="1"/>
        <v>40748.4</v>
      </c>
      <c r="N44" s="198">
        <f ca="1" t="shared" si="2"/>
        <v>40102.40258703704</v>
      </c>
      <c r="O44" s="199">
        <f ca="1" t="shared" si="13"/>
        <v>40742.8</v>
      </c>
      <c r="P44" s="199">
        <f ca="1" t="shared" si="14"/>
        <v>40102.40258703704</v>
      </c>
      <c r="Q44" s="199">
        <f ca="1" t="shared" si="15"/>
        <v>40102.40258703704</v>
      </c>
      <c r="R44" s="199">
        <f ca="1" t="shared" si="16"/>
        <v>40102.40258703704</v>
      </c>
      <c r="S44" s="104"/>
      <c r="T44" s="116"/>
      <c r="U44" s="116"/>
      <c r="V44" s="116"/>
      <c r="W44" s="116"/>
      <c r="X44" s="117"/>
      <c r="Y44" s="188"/>
      <c r="Z44" s="188"/>
      <c r="AA44" s="188"/>
      <c r="AB44" s="188"/>
      <c r="AC44" s="188"/>
      <c r="AD44" s="188"/>
      <c r="AE44" s="188">
        <v>16</v>
      </c>
      <c r="AF44" s="188"/>
      <c r="AG44" s="188"/>
      <c r="AH44" s="188"/>
      <c r="AI44" s="188"/>
      <c r="AJ44" s="188"/>
      <c r="AK44" s="188"/>
      <c r="AL44" s="188"/>
      <c r="AM44" s="103"/>
      <c r="AN44" s="10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</row>
    <row r="45" spans="1:82" s="102" customFormat="1" ht="15">
      <c r="A45" s="108">
        <v>30</v>
      </c>
      <c r="B45" s="110"/>
      <c r="D45" s="102" t="s">
        <v>80</v>
      </c>
      <c r="E45" s="102" t="s">
        <v>152</v>
      </c>
      <c r="F45" s="156">
        <v>2</v>
      </c>
      <c r="G45" s="170">
        <v>29</v>
      </c>
      <c r="H45" s="170"/>
      <c r="I45" s="170"/>
      <c r="J45" s="170"/>
      <c r="K45" s="150"/>
      <c r="L45" s="206">
        <f t="shared" si="0"/>
        <v>40748.4</v>
      </c>
      <c r="M45" s="207">
        <f t="shared" si="1"/>
        <v>40751.200000000004</v>
      </c>
      <c r="N45" s="198">
        <f ca="1" t="shared" si="2"/>
        <v>40102.40258703704</v>
      </c>
      <c r="O45" s="199">
        <f ca="1" t="shared" si="13"/>
        <v>40748.4</v>
      </c>
      <c r="P45" s="199">
        <f ca="1" t="shared" si="14"/>
        <v>40102.40258703704</v>
      </c>
      <c r="Q45" s="199">
        <f ca="1" t="shared" si="15"/>
        <v>40102.40258703704</v>
      </c>
      <c r="R45" s="199">
        <f ca="1" t="shared" si="16"/>
        <v>40102.40258703704</v>
      </c>
      <c r="S45" s="104"/>
      <c r="T45" s="116"/>
      <c r="U45" s="116"/>
      <c r="V45" s="116"/>
      <c r="W45" s="116"/>
      <c r="X45" s="117"/>
      <c r="Y45" s="188"/>
      <c r="Z45" s="188"/>
      <c r="AA45" s="188"/>
      <c r="AB45" s="188"/>
      <c r="AC45" s="188"/>
      <c r="AD45" s="188"/>
      <c r="AE45" s="188">
        <v>8</v>
      </c>
      <c r="AF45" s="188"/>
      <c r="AG45" s="188"/>
      <c r="AH45" s="188"/>
      <c r="AI45" s="188"/>
      <c r="AJ45" s="188"/>
      <c r="AK45" s="188"/>
      <c r="AL45" s="188"/>
      <c r="AM45" s="103"/>
      <c r="AN45" s="10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</row>
    <row r="46" spans="1:82" s="102" customFormat="1" ht="15">
      <c r="A46" s="108">
        <v>31</v>
      </c>
      <c r="B46" s="110"/>
      <c r="D46" s="136" t="s">
        <v>102</v>
      </c>
      <c r="E46" s="102" t="s">
        <v>152</v>
      </c>
      <c r="F46" s="156">
        <v>30</v>
      </c>
      <c r="G46" s="170">
        <v>30</v>
      </c>
      <c r="H46" s="170"/>
      <c r="I46" s="170"/>
      <c r="J46" s="170"/>
      <c r="K46" s="150"/>
      <c r="L46" s="206">
        <f t="shared" si="0"/>
        <v>40751.200000000004</v>
      </c>
      <c r="M46" s="207">
        <f t="shared" si="1"/>
        <v>40793.200000000004</v>
      </c>
      <c r="N46" s="198">
        <f ca="1" t="shared" si="2"/>
        <v>40102.40258703704</v>
      </c>
      <c r="O46" s="199">
        <f ca="1" t="shared" si="13"/>
        <v>40751.200000000004</v>
      </c>
      <c r="P46" s="199">
        <f ca="1" t="shared" si="14"/>
        <v>40102.40258703704</v>
      </c>
      <c r="Q46" s="199">
        <f ca="1" t="shared" si="15"/>
        <v>40102.40258703704</v>
      </c>
      <c r="R46" s="199">
        <f ca="1" t="shared" si="16"/>
        <v>40102.40258703704</v>
      </c>
      <c r="S46" s="104"/>
      <c r="T46" s="116"/>
      <c r="U46" s="116"/>
      <c r="V46" s="116"/>
      <c r="W46" s="116"/>
      <c r="X46" s="117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03"/>
      <c r="AN46" s="10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</row>
    <row r="47" spans="1:82" s="102" customFormat="1" ht="15">
      <c r="A47" s="108">
        <v>32</v>
      </c>
      <c r="B47" s="110"/>
      <c r="D47" s="102" t="s">
        <v>81</v>
      </c>
      <c r="E47" s="102" t="s">
        <v>152</v>
      </c>
      <c r="F47" s="156">
        <v>1</v>
      </c>
      <c r="G47" s="170">
        <v>31</v>
      </c>
      <c r="H47" s="170"/>
      <c r="I47" s="170"/>
      <c r="J47" s="170"/>
      <c r="K47" s="150"/>
      <c r="L47" s="206">
        <f t="shared" si="0"/>
        <v>40793.200000000004</v>
      </c>
      <c r="M47" s="207">
        <f t="shared" si="1"/>
        <v>40794.600000000006</v>
      </c>
      <c r="N47" s="198">
        <f ca="1" t="shared" si="2"/>
        <v>40102.40258703704</v>
      </c>
      <c r="O47" s="199">
        <f ca="1" t="shared" si="13"/>
        <v>40793.200000000004</v>
      </c>
      <c r="P47" s="199">
        <f ca="1" t="shared" si="14"/>
        <v>40102.40258703704</v>
      </c>
      <c r="Q47" s="199">
        <f ca="1" t="shared" si="15"/>
        <v>40102.40258703704</v>
      </c>
      <c r="R47" s="199">
        <f ca="1" t="shared" si="16"/>
        <v>40102.40258703704</v>
      </c>
      <c r="S47" s="104"/>
      <c r="T47" s="116"/>
      <c r="U47" s="116"/>
      <c r="V47" s="116"/>
      <c r="W47" s="116"/>
      <c r="X47" s="117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03"/>
      <c r="AN47" s="10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</row>
    <row r="48" spans="1:82" s="102" customFormat="1" ht="15">
      <c r="A48" s="108">
        <v>33</v>
      </c>
      <c r="B48" s="110"/>
      <c r="D48" s="102" t="s">
        <v>82</v>
      </c>
      <c r="E48" s="102" t="s">
        <v>152</v>
      </c>
      <c r="F48" s="156">
        <v>60</v>
      </c>
      <c r="G48" s="170">
        <v>32</v>
      </c>
      <c r="H48" s="170"/>
      <c r="I48" s="170"/>
      <c r="J48" s="170"/>
      <c r="K48" s="150"/>
      <c r="L48" s="206">
        <f t="shared" si="0"/>
        <v>40794.600000000006</v>
      </c>
      <c r="M48" s="207">
        <f t="shared" si="1"/>
        <v>40878.600000000006</v>
      </c>
      <c r="N48" s="198">
        <f ca="1" t="shared" si="2"/>
        <v>40102.40258703704</v>
      </c>
      <c r="O48" s="199">
        <f ca="1" t="shared" si="13"/>
        <v>40794.600000000006</v>
      </c>
      <c r="P48" s="199">
        <f ca="1" t="shared" si="14"/>
        <v>40102.40258703704</v>
      </c>
      <c r="Q48" s="199">
        <f ca="1" t="shared" si="15"/>
        <v>40102.40258703704</v>
      </c>
      <c r="R48" s="199">
        <f ca="1" t="shared" si="16"/>
        <v>40102.40258703704</v>
      </c>
      <c r="S48" s="104"/>
      <c r="T48" s="116"/>
      <c r="U48" s="116"/>
      <c r="V48" s="116"/>
      <c r="W48" s="116"/>
      <c r="X48" s="117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03"/>
      <c r="AN48" s="10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</row>
    <row r="49" spans="1:82" s="102" customFormat="1" ht="15">
      <c r="A49" s="108">
        <v>34</v>
      </c>
      <c r="B49" s="110"/>
      <c r="D49" s="102" t="s">
        <v>168</v>
      </c>
      <c r="E49" s="102" t="s">
        <v>152</v>
      </c>
      <c r="F49" s="156">
        <v>20</v>
      </c>
      <c r="G49" s="170">
        <v>33</v>
      </c>
      <c r="H49" s="170"/>
      <c r="I49" s="170"/>
      <c r="J49" s="170"/>
      <c r="K49" s="150"/>
      <c r="L49" s="206"/>
      <c r="M49" s="207"/>
      <c r="N49" s="198"/>
      <c r="O49" s="199">
        <f ca="1" t="shared" si="13"/>
        <v>40878.600000000006</v>
      </c>
      <c r="P49" s="199">
        <f ca="1" t="shared" si="14"/>
        <v>40102.40258703704</v>
      </c>
      <c r="Q49" s="199">
        <f ca="1" t="shared" si="15"/>
        <v>40102.40258703704</v>
      </c>
      <c r="R49" s="199">
        <f ca="1" t="shared" si="16"/>
        <v>40102.40258703704</v>
      </c>
      <c r="S49" s="104"/>
      <c r="T49" s="116">
        <v>15</v>
      </c>
      <c r="U49" s="116"/>
      <c r="V49" s="116"/>
      <c r="W49" s="116"/>
      <c r="X49" s="117"/>
      <c r="Y49" s="188"/>
      <c r="Z49" s="188"/>
      <c r="AA49" s="188"/>
      <c r="AB49" s="188"/>
      <c r="AC49" s="188"/>
      <c r="AD49" s="188"/>
      <c r="AE49" s="188"/>
      <c r="AF49" s="188">
        <v>160</v>
      </c>
      <c r="AG49" s="188"/>
      <c r="AH49" s="188"/>
      <c r="AI49" s="188"/>
      <c r="AJ49" s="188"/>
      <c r="AK49" s="188"/>
      <c r="AL49" s="188"/>
      <c r="AM49" s="103"/>
      <c r="AN49" s="10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</row>
    <row r="50" spans="1:82" s="102" customFormat="1" ht="15">
      <c r="A50" s="108"/>
      <c r="B50" s="110"/>
      <c r="C50" s="102" t="s">
        <v>167</v>
      </c>
      <c r="F50" s="156"/>
      <c r="G50" s="170"/>
      <c r="H50" s="170"/>
      <c r="I50" s="170"/>
      <c r="J50" s="170"/>
      <c r="K50" s="150"/>
      <c r="L50" s="206">
        <f t="shared" si="0"/>
      </c>
      <c r="M50" s="207">
        <f t="shared" si="1"/>
      </c>
      <c r="N50" s="198">
        <f ca="1" t="shared" si="2"/>
        <v>40102.40258703704</v>
      </c>
      <c r="O50" s="199">
        <f ca="1" t="shared" si="13"/>
        <v>40102.40258703704</v>
      </c>
      <c r="P50" s="199">
        <f ca="1" t="shared" si="14"/>
        <v>40102.40258703704</v>
      </c>
      <c r="Q50" s="199">
        <f ca="1" t="shared" si="15"/>
        <v>40102.40258703704</v>
      </c>
      <c r="R50" s="199">
        <f ca="1" t="shared" si="16"/>
        <v>40102.40258703704</v>
      </c>
      <c r="S50" s="104"/>
      <c r="T50" s="277">
        <v>150</v>
      </c>
      <c r="U50" s="116"/>
      <c r="V50" s="116"/>
      <c r="W50" s="116"/>
      <c r="X50" s="117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03"/>
      <c r="AN50" s="10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</row>
    <row r="51" spans="1:82" s="102" customFormat="1" ht="15">
      <c r="A51" s="108">
        <v>35</v>
      </c>
      <c r="B51" s="110"/>
      <c r="D51" s="102" t="s">
        <v>79</v>
      </c>
      <c r="E51" s="102" t="s">
        <v>152</v>
      </c>
      <c r="F51" s="156">
        <v>4</v>
      </c>
      <c r="G51" s="170">
        <v>30</v>
      </c>
      <c r="H51" s="170"/>
      <c r="I51" s="170"/>
      <c r="J51" s="170"/>
      <c r="K51" s="150"/>
      <c r="L51" s="206">
        <f t="shared" si="0"/>
        <v>40751.200000000004</v>
      </c>
      <c r="M51" s="207">
        <f t="shared" si="1"/>
        <v>40756.8</v>
      </c>
      <c r="N51" s="198">
        <f ca="1" t="shared" si="2"/>
        <v>40102.40258703704</v>
      </c>
      <c r="O51" s="199">
        <f ca="1" t="shared" si="13"/>
        <v>40751.200000000004</v>
      </c>
      <c r="P51" s="199">
        <f ca="1" t="shared" si="14"/>
        <v>40102.40258703704</v>
      </c>
      <c r="Q51" s="199">
        <f ca="1" t="shared" si="15"/>
        <v>40102.40258703704</v>
      </c>
      <c r="R51" s="199">
        <f ca="1" t="shared" si="16"/>
        <v>40102.40258703704</v>
      </c>
      <c r="S51" s="104"/>
      <c r="T51" s="116"/>
      <c r="U51" s="116"/>
      <c r="V51" s="116"/>
      <c r="W51" s="116"/>
      <c r="X51" s="117"/>
      <c r="Y51" s="188"/>
      <c r="Z51" s="188"/>
      <c r="AA51" s="188"/>
      <c r="AB51" s="188"/>
      <c r="AC51" s="188"/>
      <c r="AD51" s="188"/>
      <c r="AE51" s="188">
        <v>16</v>
      </c>
      <c r="AF51" s="188"/>
      <c r="AG51" s="188"/>
      <c r="AH51" s="188"/>
      <c r="AI51" s="188"/>
      <c r="AJ51" s="188"/>
      <c r="AK51" s="188"/>
      <c r="AL51" s="188"/>
      <c r="AM51" s="103"/>
      <c r="AN51" s="10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</row>
    <row r="52" spans="1:82" s="102" customFormat="1" ht="15">
      <c r="A52" s="108">
        <v>36</v>
      </c>
      <c r="B52" s="110"/>
      <c r="D52" s="102" t="s">
        <v>80</v>
      </c>
      <c r="E52" s="102" t="s">
        <v>152</v>
      </c>
      <c r="F52" s="156">
        <v>2</v>
      </c>
      <c r="G52" s="170">
        <v>35</v>
      </c>
      <c r="H52" s="170"/>
      <c r="I52" s="170"/>
      <c r="J52" s="170"/>
      <c r="K52" s="150"/>
      <c r="L52" s="206">
        <f t="shared" si="0"/>
        <v>40756.8</v>
      </c>
      <c r="M52" s="207">
        <f t="shared" si="1"/>
        <v>40759.600000000006</v>
      </c>
      <c r="N52" s="198">
        <f ca="1" t="shared" si="2"/>
        <v>40102.40258703704</v>
      </c>
      <c r="O52" s="199">
        <f ca="1" t="shared" si="13"/>
        <v>40756.8</v>
      </c>
      <c r="P52" s="199">
        <f ca="1" t="shared" si="14"/>
        <v>40102.40258703704</v>
      </c>
      <c r="Q52" s="199">
        <f ca="1" t="shared" si="15"/>
        <v>40102.40258703704</v>
      </c>
      <c r="R52" s="199">
        <f ca="1" t="shared" si="16"/>
        <v>40102.40258703704</v>
      </c>
      <c r="S52" s="104"/>
      <c r="T52" s="116"/>
      <c r="U52" s="116"/>
      <c r="V52" s="116"/>
      <c r="W52" s="116"/>
      <c r="X52" s="117"/>
      <c r="Y52" s="188"/>
      <c r="Z52" s="188"/>
      <c r="AA52" s="188"/>
      <c r="AB52" s="188"/>
      <c r="AC52" s="188"/>
      <c r="AD52" s="188"/>
      <c r="AE52" s="188">
        <v>8</v>
      </c>
      <c r="AF52" s="188"/>
      <c r="AG52" s="188"/>
      <c r="AH52" s="188"/>
      <c r="AI52" s="188"/>
      <c r="AJ52" s="188"/>
      <c r="AK52" s="188"/>
      <c r="AL52" s="188"/>
      <c r="AM52" s="103"/>
      <c r="AN52" s="10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</row>
    <row r="53" spans="1:82" s="102" customFormat="1" ht="15">
      <c r="A53" s="108">
        <v>37</v>
      </c>
      <c r="B53" s="110"/>
      <c r="D53" s="136" t="s">
        <v>102</v>
      </c>
      <c r="E53" s="102" t="s">
        <v>152</v>
      </c>
      <c r="F53" s="156">
        <v>20</v>
      </c>
      <c r="G53" s="170">
        <v>36</v>
      </c>
      <c r="H53" s="170"/>
      <c r="I53" s="170"/>
      <c r="J53" s="170"/>
      <c r="K53" s="150"/>
      <c r="L53" s="206">
        <f t="shared" si="0"/>
        <v>40759.600000000006</v>
      </c>
      <c r="M53" s="207">
        <f t="shared" si="1"/>
        <v>40787.600000000006</v>
      </c>
      <c r="N53" s="198">
        <f ca="1" t="shared" si="2"/>
        <v>40102.40258703704</v>
      </c>
      <c r="O53" s="199">
        <f ca="1" t="shared" si="13"/>
        <v>40759.600000000006</v>
      </c>
      <c r="P53" s="199">
        <f ca="1" t="shared" si="14"/>
        <v>40102.40258703704</v>
      </c>
      <c r="Q53" s="199">
        <f ca="1" t="shared" si="15"/>
        <v>40102.40258703704</v>
      </c>
      <c r="R53" s="199">
        <f ca="1" t="shared" si="16"/>
        <v>40102.40258703704</v>
      </c>
      <c r="S53" s="104"/>
      <c r="T53" s="116"/>
      <c r="U53" s="116"/>
      <c r="V53" s="116"/>
      <c r="W53" s="116"/>
      <c r="X53" s="117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03"/>
      <c r="AN53" s="10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</row>
    <row r="54" spans="1:82" s="102" customFormat="1" ht="15">
      <c r="A54" s="108">
        <v>38</v>
      </c>
      <c r="B54" s="110"/>
      <c r="D54" s="102" t="s">
        <v>81</v>
      </c>
      <c r="E54" s="102" t="s">
        <v>152</v>
      </c>
      <c r="F54" s="156">
        <v>1</v>
      </c>
      <c r="G54" s="170">
        <v>37</v>
      </c>
      <c r="H54" s="170"/>
      <c r="I54" s="170"/>
      <c r="J54" s="170"/>
      <c r="K54" s="150"/>
      <c r="L54" s="206">
        <f t="shared" si="0"/>
        <v>40787.600000000006</v>
      </c>
      <c r="M54" s="207">
        <f t="shared" si="1"/>
        <v>40789.00000000001</v>
      </c>
      <c r="N54" s="198">
        <f ca="1" t="shared" si="2"/>
        <v>40102.40258703704</v>
      </c>
      <c r="O54" s="199">
        <f ca="1" t="shared" si="13"/>
        <v>40787.600000000006</v>
      </c>
      <c r="P54" s="199">
        <f ca="1" t="shared" si="14"/>
        <v>40102.40258703704</v>
      </c>
      <c r="Q54" s="199">
        <f ca="1" t="shared" si="15"/>
        <v>40102.40258703704</v>
      </c>
      <c r="R54" s="199">
        <f ca="1" t="shared" si="16"/>
        <v>40102.40258703704</v>
      </c>
      <c r="S54" s="104"/>
      <c r="T54" s="116"/>
      <c r="U54" s="116"/>
      <c r="V54" s="116"/>
      <c r="W54" s="116"/>
      <c r="X54" s="117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03"/>
      <c r="AN54" s="10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</row>
    <row r="55" spans="1:82" s="102" customFormat="1" ht="15">
      <c r="A55" s="108">
        <v>39</v>
      </c>
      <c r="B55" s="110"/>
      <c r="D55" s="102" t="s">
        <v>82</v>
      </c>
      <c r="E55" s="102" t="s">
        <v>152</v>
      </c>
      <c r="F55" s="156">
        <v>30</v>
      </c>
      <c r="G55" s="170">
        <v>38</v>
      </c>
      <c r="H55" s="170"/>
      <c r="I55" s="170"/>
      <c r="J55" s="170"/>
      <c r="K55" s="150"/>
      <c r="L55" s="206">
        <f t="shared" si="0"/>
        <v>40789.00000000001</v>
      </c>
      <c r="M55" s="207">
        <f t="shared" si="1"/>
        <v>40831.00000000001</v>
      </c>
      <c r="N55" s="198">
        <f ca="1" t="shared" si="2"/>
        <v>40102.40258703704</v>
      </c>
      <c r="O55" s="199">
        <f ca="1" t="shared" si="13"/>
        <v>40789.00000000001</v>
      </c>
      <c r="P55" s="199">
        <f ca="1" t="shared" si="14"/>
        <v>40102.40258703704</v>
      </c>
      <c r="Q55" s="199">
        <f ca="1" t="shared" si="15"/>
        <v>40102.40258703704</v>
      </c>
      <c r="R55" s="199">
        <f ca="1" t="shared" si="16"/>
        <v>40102.40258703704</v>
      </c>
      <c r="S55" s="104"/>
      <c r="T55" s="116"/>
      <c r="U55" s="116"/>
      <c r="V55" s="116"/>
      <c r="W55" s="116"/>
      <c r="X55" s="117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03"/>
      <c r="AN55" s="10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</row>
    <row r="56" spans="1:82" s="102" customFormat="1" ht="15">
      <c r="A56" s="108">
        <v>40</v>
      </c>
      <c r="F56" s="156"/>
      <c r="G56" s="170"/>
      <c r="H56" s="170"/>
      <c r="I56" s="170"/>
      <c r="J56" s="170"/>
      <c r="K56" s="150"/>
      <c r="L56" s="206">
        <f t="shared" si="0"/>
      </c>
      <c r="M56" s="207">
        <f t="shared" si="1"/>
      </c>
      <c r="N56" s="198">
        <f ca="1" t="shared" si="2"/>
        <v>40102.40258703704</v>
      </c>
      <c r="O56" s="199">
        <f ca="1" t="shared" si="13"/>
        <v>40102.40258703704</v>
      </c>
      <c r="P56" s="199">
        <f ca="1" t="shared" si="14"/>
        <v>40102.40258703704</v>
      </c>
      <c r="Q56" s="199">
        <f ca="1" t="shared" si="15"/>
        <v>40102.40258703704</v>
      </c>
      <c r="R56" s="199">
        <f ca="1" t="shared" si="16"/>
        <v>40102.40258703704</v>
      </c>
      <c r="S56" s="104"/>
      <c r="T56" s="116"/>
      <c r="U56" s="116"/>
      <c r="V56" s="116"/>
      <c r="W56" s="116"/>
      <c r="X56" s="117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03"/>
      <c r="AN56" s="10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</row>
    <row r="57" spans="1:82" s="102" customFormat="1" ht="15">
      <c r="A57" s="108">
        <v>41</v>
      </c>
      <c r="B57" s="110"/>
      <c r="C57" s="110" t="s">
        <v>77</v>
      </c>
      <c r="F57" s="156"/>
      <c r="G57" s="170"/>
      <c r="H57" s="170"/>
      <c r="I57" s="170"/>
      <c r="J57" s="170"/>
      <c r="K57" s="150"/>
      <c r="L57" s="206">
        <f t="shared" si="0"/>
      </c>
      <c r="M57" s="207">
        <f t="shared" si="1"/>
      </c>
      <c r="N57" s="198">
        <f ca="1" t="shared" si="2"/>
        <v>40102.40258703704</v>
      </c>
      <c r="O57" s="199">
        <f ca="1" t="shared" si="13"/>
        <v>40102.40258703704</v>
      </c>
      <c r="P57" s="199">
        <f ca="1" t="shared" si="14"/>
        <v>40102.40258703704</v>
      </c>
      <c r="Q57" s="199">
        <f ca="1" t="shared" si="15"/>
        <v>40102.40258703704</v>
      </c>
      <c r="R57" s="199">
        <f ca="1" t="shared" si="16"/>
        <v>40102.40258703704</v>
      </c>
      <c r="S57" s="104"/>
      <c r="T57" s="116"/>
      <c r="U57" s="116"/>
      <c r="V57" s="116"/>
      <c r="W57" s="116"/>
      <c r="X57" s="117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03"/>
      <c r="AN57" s="105"/>
      <c r="AO57" s="108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</row>
    <row r="58" spans="1:82" s="102" customFormat="1" ht="15">
      <c r="A58" s="108">
        <v>42</v>
      </c>
      <c r="B58" s="112"/>
      <c r="C58" s="102" t="s">
        <v>96</v>
      </c>
      <c r="E58" s="102" t="s">
        <v>152</v>
      </c>
      <c r="F58" s="156">
        <v>20</v>
      </c>
      <c r="G58" s="170">
        <v>31</v>
      </c>
      <c r="H58" s="170">
        <v>37</v>
      </c>
      <c r="I58" s="170"/>
      <c r="J58" s="170"/>
      <c r="K58" s="150"/>
      <c r="L58" s="206">
        <f t="shared" si="0"/>
        <v>40793.200000000004</v>
      </c>
      <c r="M58" s="207">
        <f t="shared" si="1"/>
        <v>40821.200000000004</v>
      </c>
      <c r="N58" s="198">
        <f ca="1">IF(K58="",NOW(),K58)</f>
        <v>40102.40258703704</v>
      </c>
      <c r="O58" s="199">
        <f ca="1" t="shared" si="13"/>
        <v>40793.200000000004</v>
      </c>
      <c r="P58" s="199">
        <f ca="1" t="shared" si="14"/>
        <v>40787.600000000006</v>
      </c>
      <c r="Q58" s="199">
        <f ca="1" t="shared" si="15"/>
        <v>40102.40258703704</v>
      </c>
      <c r="R58" s="199">
        <f ca="1" t="shared" si="16"/>
        <v>40102.40258703704</v>
      </c>
      <c r="S58" s="106"/>
      <c r="T58" s="116"/>
      <c r="U58" s="116"/>
      <c r="V58" s="116"/>
      <c r="W58" s="116"/>
      <c r="X58" s="117"/>
      <c r="Y58" s="188"/>
      <c r="Z58" s="188"/>
      <c r="AA58" s="188"/>
      <c r="AB58" s="188"/>
      <c r="AC58" s="188"/>
      <c r="AD58" s="188"/>
      <c r="AE58" s="188">
        <v>80</v>
      </c>
      <c r="AF58" s="188"/>
      <c r="AG58" s="188"/>
      <c r="AH58" s="188"/>
      <c r="AI58" s="188"/>
      <c r="AJ58" s="188"/>
      <c r="AK58" s="188"/>
      <c r="AL58" s="188"/>
      <c r="AM58" s="103"/>
      <c r="AN58" s="107"/>
      <c r="AO58" s="108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</row>
    <row r="59" spans="1:82" s="102" customFormat="1" ht="15">
      <c r="A59" s="108">
        <v>43</v>
      </c>
      <c r="B59" s="112"/>
      <c r="C59" s="102" t="s">
        <v>83</v>
      </c>
      <c r="E59" s="102" t="s">
        <v>152</v>
      </c>
      <c r="F59" s="156">
        <v>20</v>
      </c>
      <c r="G59" s="170">
        <v>42</v>
      </c>
      <c r="H59" s="170"/>
      <c r="I59" s="170"/>
      <c r="J59" s="170"/>
      <c r="K59" s="150"/>
      <c r="L59" s="206">
        <f t="shared" si="0"/>
        <v>40821.200000000004</v>
      </c>
      <c r="M59" s="207">
        <f t="shared" si="1"/>
        <v>40849.200000000004</v>
      </c>
      <c r="N59" s="198">
        <f ca="1">IF(K59="",NOW(),K59)</f>
        <v>40102.40258703704</v>
      </c>
      <c r="O59" s="199">
        <f ca="1" t="shared" si="13"/>
        <v>40821.200000000004</v>
      </c>
      <c r="P59" s="199">
        <f ca="1" t="shared" si="14"/>
        <v>40102.40258703704</v>
      </c>
      <c r="Q59" s="199">
        <f ca="1" t="shared" si="15"/>
        <v>40102.40258703704</v>
      </c>
      <c r="R59" s="199">
        <f ca="1" t="shared" si="16"/>
        <v>40102.40258703704</v>
      </c>
      <c r="S59" s="106"/>
      <c r="T59" s="116"/>
      <c r="U59" s="116"/>
      <c r="V59" s="116"/>
      <c r="W59" s="116"/>
      <c r="X59" s="117"/>
      <c r="Y59" s="188"/>
      <c r="Z59" s="188"/>
      <c r="AA59" s="188"/>
      <c r="AB59" s="188"/>
      <c r="AC59" s="188"/>
      <c r="AD59" s="188"/>
      <c r="AE59" s="188"/>
      <c r="AF59" s="188">
        <v>120</v>
      </c>
      <c r="AG59" s="188"/>
      <c r="AH59" s="188"/>
      <c r="AI59" s="188"/>
      <c r="AJ59" s="188"/>
      <c r="AK59" s="188"/>
      <c r="AL59" s="188"/>
      <c r="AM59" s="103"/>
      <c r="AN59" s="107"/>
      <c r="AO59" s="108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</row>
    <row r="60" spans="1:82" s="102" customFormat="1" ht="15">
      <c r="A60" s="108">
        <v>44</v>
      </c>
      <c r="B60" s="112"/>
      <c r="C60" s="106" t="s">
        <v>84</v>
      </c>
      <c r="D60" s="106"/>
      <c r="E60" s="106" t="s">
        <v>152</v>
      </c>
      <c r="F60" s="156">
        <v>20</v>
      </c>
      <c r="G60" s="170">
        <v>33</v>
      </c>
      <c r="H60" s="170">
        <v>39</v>
      </c>
      <c r="I60" s="170">
        <v>42</v>
      </c>
      <c r="J60" s="170"/>
      <c r="K60" s="150"/>
      <c r="L60" s="206">
        <f t="shared" si="0"/>
        <v>40878.600000000006</v>
      </c>
      <c r="M60" s="207">
        <f t="shared" si="1"/>
        <v>40906.600000000006</v>
      </c>
      <c r="N60" s="198">
        <f ca="1">IF(K60="",NOW(),K60)</f>
        <v>40102.40258703704</v>
      </c>
      <c r="O60" s="199">
        <f ca="1" t="shared" si="13"/>
        <v>40878.600000000006</v>
      </c>
      <c r="P60" s="199">
        <f ca="1" t="shared" si="14"/>
        <v>40831.00000000001</v>
      </c>
      <c r="Q60" s="199">
        <f ca="1" t="shared" si="15"/>
        <v>40821.200000000004</v>
      </c>
      <c r="R60" s="199">
        <f ca="1" t="shared" si="16"/>
        <v>40102.40258703704</v>
      </c>
      <c r="S60" s="106"/>
      <c r="T60" s="116"/>
      <c r="U60" s="116"/>
      <c r="V60" s="116"/>
      <c r="W60" s="116"/>
      <c r="X60" s="117"/>
      <c r="Y60" s="188"/>
      <c r="Z60" s="188"/>
      <c r="AA60" s="188"/>
      <c r="AB60" s="188"/>
      <c r="AC60" s="188"/>
      <c r="AD60" s="188"/>
      <c r="AE60" s="188"/>
      <c r="AF60" s="188">
        <v>120</v>
      </c>
      <c r="AG60" s="188"/>
      <c r="AH60" s="188"/>
      <c r="AI60" s="188"/>
      <c r="AJ60" s="188"/>
      <c r="AK60" s="188"/>
      <c r="AL60" s="188"/>
      <c r="AM60" s="103"/>
      <c r="AN60" s="107"/>
      <c r="AO60" s="108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</row>
    <row r="61" spans="1:82" s="102" customFormat="1" ht="15">
      <c r="A61" s="108">
        <v>45</v>
      </c>
      <c r="C61" s="106"/>
      <c r="D61" s="106"/>
      <c r="E61" s="106"/>
      <c r="F61" s="156"/>
      <c r="G61" s="170"/>
      <c r="H61" s="170"/>
      <c r="I61" s="170"/>
      <c r="J61" s="170"/>
      <c r="K61" s="150"/>
      <c r="L61" s="206">
        <f t="shared" si="0"/>
      </c>
      <c r="M61" s="207">
        <f t="shared" si="1"/>
      </c>
      <c r="N61" s="198">
        <f ca="1" t="shared" si="2"/>
        <v>40102.40258703704</v>
      </c>
      <c r="O61" s="199">
        <f ca="1" t="shared" si="13"/>
        <v>40102.40258703704</v>
      </c>
      <c r="P61" s="199">
        <f ca="1" t="shared" si="14"/>
        <v>40102.40258703704</v>
      </c>
      <c r="Q61" s="199">
        <f ca="1" t="shared" si="15"/>
        <v>40102.40258703704</v>
      </c>
      <c r="R61" s="199">
        <f ca="1" t="shared" si="16"/>
        <v>40102.40258703704</v>
      </c>
      <c r="S61" s="106"/>
      <c r="T61" s="116"/>
      <c r="U61" s="116"/>
      <c r="V61" s="116"/>
      <c r="W61" s="116"/>
      <c r="X61" s="117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03"/>
      <c r="AN61" s="107"/>
      <c r="AO61" s="108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</row>
    <row r="62" spans="1:82" s="102" customFormat="1" ht="15">
      <c r="A62" s="108">
        <v>46</v>
      </c>
      <c r="B62" s="110"/>
      <c r="C62" s="110" t="s">
        <v>85</v>
      </c>
      <c r="D62" s="106"/>
      <c r="E62" s="106"/>
      <c r="F62" s="156"/>
      <c r="G62" s="170"/>
      <c r="H62" s="170"/>
      <c r="I62" s="170"/>
      <c r="J62" s="170"/>
      <c r="K62" s="150"/>
      <c r="L62" s="206">
        <f t="shared" si="0"/>
      </c>
      <c r="M62" s="207">
        <f t="shared" si="1"/>
      </c>
      <c r="N62" s="198">
        <f ca="1" t="shared" si="2"/>
        <v>40102.40258703704</v>
      </c>
      <c r="O62" s="199">
        <f ca="1" t="shared" si="13"/>
        <v>40102.40258703704</v>
      </c>
      <c r="P62" s="199">
        <f ca="1" t="shared" si="14"/>
        <v>40102.40258703704</v>
      </c>
      <c r="Q62" s="199">
        <f ca="1" t="shared" si="15"/>
        <v>40102.40258703704</v>
      </c>
      <c r="R62" s="199">
        <f ca="1" t="shared" si="16"/>
        <v>40102.40258703704</v>
      </c>
      <c r="S62" s="106"/>
      <c r="T62" s="116"/>
      <c r="U62" s="116"/>
      <c r="V62" s="116"/>
      <c r="W62" s="116"/>
      <c r="X62" s="117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03"/>
      <c r="AN62" s="107"/>
      <c r="AO62" s="108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</row>
    <row r="63" spans="1:82" s="102" customFormat="1" ht="15">
      <c r="A63" s="108">
        <v>47</v>
      </c>
      <c r="B63" s="112"/>
      <c r="C63" s="106" t="s">
        <v>97</v>
      </c>
      <c r="D63" s="106"/>
      <c r="E63" s="106"/>
      <c r="F63" s="156">
        <v>25</v>
      </c>
      <c r="G63" s="170">
        <v>26</v>
      </c>
      <c r="H63" s="170"/>
      <c r="I63" s="170"/>
      <c r="J63" s="170"/>
      <c r="K63" s="150"/>
      <c r="L63" s="206">
        <f t="shared" si="0"/>
        <v>40742.8</v>
      </c>
      <c r="M63" s="207">
        <f t="shared" si="1"/>
        <v>40777.8</v>
      </c>
      <c r="N63" s="198">
        <f ca="1" t="shared" si="2"/>
        <v>40102.40258703704</v>
      </c>
      <c r="O63" s="199">
        <f ca="1" t="shared" si="13"/>
        <v>40742.8</v>
      </c>
      <c r="P63" s="199">
        <f ca="1" t="shared" si="14"/>
        <v>40102.40258703704</v>
      </c>
      <c r="Q63" s="199">
        <f ca="1" t="shared" si="15"/>
        <v>40102.40258703704</v>
      </c>
      <c r="R63" s="199">
        <f ca="1" t="shared" si="16"/>
        <v>40102.40258703704</v>
      </c>
      <c r="S63" s="106"/>
      <c r="T63" s="116"/>
      <c r="U63" s="116"/>
      <c r="V63" s="116"/>
      <c r="W63" s="116"/>
      <c r="X63" s="117"/>
      <c r="Y63" s="188"/>
      <c r="Z63" s="188"/>
      <c r="AA63" s="188"/>
      <c r="AB63" s="188"/>
      <c r="AC63" s="188"/>
      <c r="AD63" s="188"/>
      <c r="AE63" s="188">
        <v>90</v>
      </c>
      <c r="AF63" s="188"/>
      <c r="AG63" s="188"/>
      <c r="AH63" s="188"/>
      <c r="AI63" s="188"/>
      <c r="AJ63" s="188"/>
      <c r="AK63" s="188"/>
      <c r="AL63" s="188"/>
      <c r="AM63" s="103"/>
      <c r="AN63" s="109"/>
      <c r="AO63" s="108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</row>
    <row r="64" spans="1:82" s="102" customFormat="1" ht="15">
      <c r="A64" s="108">
        <v>48</v>
      </c>
      <c r="C64" s="106" t="s">
        <v>86</v>
      </c>
      <c r="D64" s="106"/>
      <c r="E64" s="106"/>
      <c r="F64" s="156">
        <v>45</v>
      </c>
      <c r="G64" s="170">
        <v>44</v>
      </c>
      <c r="H64" s="170">
        <v>39</v>
      </c>
      <c r="I64" s="170"/>
      <c r="J64" s="170"/>
      <c r="K64" s="150"/>
      <c r="L64" s="206">
        <f t="shared" si="0"/>
        <v>40906.600000000006</v>
      </c>
      <c r="M64" s="207">
        <f t="shared" si="1"/>
        <v>40969.600000000006</v>
      </c>
      <c r="N64" s="198">
        <f ca="1" t="shared" si="2"/>
        <v>40102.40258703704</v>
      </c>
      <c r="O64" s="199">
        <f ca="1" t="shared" si="13"/>
        <v>40906.600000000006</v>
      </c>
      <c r="P64" s="199">
        <f ca="1" t="shared" si="14"/>
        <v>40831.00000000001</v>
      </c>
      <c r="Q64" s="199">
        <f ca="1" t="shared" si="15"/>
        <v>40102.40258703704</v>
      </c>
      <c r="R64" s="199">
        <f ca="1" t="shared" si="16"/>
        <v>40102.40258703704</v>
      </c>
      <c r="S64" s="106"/>
      <c r="T64" s="116"/>
      <c r="U64" s="116"/>
      <c r="V64" s="116"/>
      <c r="W64" s="116"/>
      <c r="X64" s="117"/>
      <c r="Y64" s="188"/>
      <c r="Z64" s="188"/>
      <c r="AA64" s="188"/>
      <c r="AB64" s="188"/>
      <c r="AC64" s="188"/>
      <c r="AD64" s="188"/>
      <c r="AE64" s="188">
        <v>60</v>
      </c>
      <c r="AF64" s="266">
        <v>360</v>
      </c>
      <c r="AG64" s="188"/>
      <c r="AH64" s="188"/>
      <c r="AI64" s="188"/>
      <c r="AJ64" s="188"/>
      <c r="AK64" s="188"/>
      <c r="AL64" s="188"/>
      <c r="AM64" s="103"/>
      <c r="AN64" s="105"/>
      <c r="AO64" s="108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</row>
    <row r="65" spans="1:82" s="102" customFormat="1" ht="15">
      <c r="A65" s="108">
        <v>49</v>
      </c>
      <c r="C65" s="278" t="s">
        <v>213</v>
      </c>
      <c r="D65" s="278"/>
      <c r="E65" s="278"/>
      <c r="F65" s="279">
        <v>20</v>
      </c>
      <c r="G65" s="280">
        <v>44</v>
      </c>
      <c r="H65" s="280"/>
      <c r="I65" s="170"/>
      <c r="J65" s="170"/>
      <c r="K65" s="150"/>
      <c r="L65" s="206">
        <f t="shared" si="0"/>
        <v>40906.600000000006</v>
      </c>
      <c r="M65" s="207">
        <f t="shared" si="1"/>
        <v>40934.600000000006</v>
      </c>
      <c r="N65" s="198">
        <f ca="1" t="shared" si="2"/>
        <v>40102.40258703704</v>
      </c>
      <c r="O65" s="199">
        <f ca="1" t="shared" si="13"/>
        <v>40906.600000000006</v>
      </c>
      <c r="P65" s="199">
        <f ca="1" t="shared" si="14"/>
        <v>40102.40258703704</v>
      </c>
      <c r="Q65" s="199">
        <f ca="1" t="shared" si="15"/>
        <v>40102.40258703704</v>
      </c>
      <c r="R65" s="199">
        <f ca="1" t="shared" si="16"/>
        <v>40102.40258703704</v>
      </c>
      <c r="S65" s="106"/>
      <c r="T65" s="116"/>
      <c r="U65" s="116"/>
      <c r="V65" s="116"/>
      <c r="W65" s="116"/>
      <c r="X65" s="117"/>
      <c r="Y65" s="188"/>
      <c r="Z65" s="188"/>
      <c r="AA65" s="188"/>
      <c r="AB65" s="188"/>
      <c r="AC65" s="188"/>
      <c r="AD65" s="188"/>
      <c r="AE65" s="281">
        <v>40</v>
      </c>
      <c r="AF65" s="281">
        <v>160</v>
      </c>
      <c r="AG65" s="267"/>
      <c r="AH65" s="188"/>
      <c r="AI65" s="188"/>
      <c r="AJ65" s="188"/>
      <c r="AK65" s="188"/>
      <c r="AL65" s="188"/>
      <c r="AM65" s="103"/>
      <c r="AN65" s="105"/>
      <c r="AO65" s="108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</row>
    <row r="66" spans="1:82" s="102" customFormat="1" ht="15">
      <c r="A66" s="108">
        <v>50</v>
      </c>
      <c r="C66" s="106"/>
      <c r="D66" s="106"/>
      <c r="E66" s="106"/>
      <c r="F66" s="156"/>
      <c r="G66" s="170"/>
      <c r="H66" s="170"/>
      <c r="I66" s="170"/>
      <c r="J66" s="170"/>
      <c r="K66" s="150"/>
      <c r="L66" s="206">
        <f t="shared" si="0"/>
      </c>
      <c r="M66" s="207">
        <f t="shared" si="1"/>
      </c>
      <c r="N66" s="198">
        <f ca="1" t="shared" si="2"/>
        <v>40102.40258703704</v>
      </c>
      <c r="O66" s="199">
        <f ca="1" t="shared" si="13"/>
        <v>40102.40258703704</v>
      </c>
      <c r="P66" s="199">
        <f ca="1" t="shared" si="14"/>
        <v>40102.40258703704</v>
      </c>
      <c r="Q66" s="199">
        <f ca="1" t="shared" si="15"/>
        <v>40102.40258703704</v>
      </c>
      <c r="R66" s="199">
        <f ca="1" t="shared" si="16"/>
        <v>40102.40258703704</v>
      </c>
      <c r="S66" s="106"/>
      <c r="T66" s="116"/>
      <c r="U66" s="116"/>
      <c r="V66" s="116"/>
      <c r="W66" s="116"/>
      <c r="X66" s="117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03"/>
      <c r="AN66" s="105"/>
      <c r="AO66" s="108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</row>
    <row r="67" spans="1:82" s="102" customFormat="1" ht="15">
      <c r="A67" s="108">
        <v>51</v>
      </c>
      <c r="B67" s="106"/>
      <c r="C67" s="102" t="s">
        <v>111</v>
      </c>
      <c r="D67" s="106"/>
      <c r="E67" s="106"/>
      <c r="F67" s="156"/>
      <c r="G67" s="170"/>
      <c r="H67" s="170"/>
      <c r="I67" s="170"/>
      <c r="J67" s="170"/>
      <c r="K67" s="150"/>
      <c r="L67" s="206">
        <f t="shared" si="0"/>
      </c>
      <c r="M67" s="207">
        <f t="shared" si="1"/>
      </c>
      <c r="N67" s="198">
        <f ca="1" t="shared" si="2"/>
        <v>40102.40258703704</v>
      </c>
      <c r="O67" s="199">
        <f ca="1" t="shared" si="13"/>
        <v>40102.40258703704</v>
      </c>
      <c r="P67" s="199">
        <f ca="1" t="shared" si="14"/>
        <v>40102.40258703704</v>
      </c>
      <c r="Q67" s="199">
        <f ca="1" t="shared" si="15"/>
        <v>40102.40258703704</v>
      </c>
      <c r="R67" s="199">
        <f ca="1" t="shared" si="16"/>
        <v>40102.40258703704</v>
      </c>
      <c r="S67" s="106"/>
      <c r="T67" s="116"/>
      <c r="U67" s="116"/>
      <c r="V67" s="116"/>
      <c r="W67" s="116"/>
      <c r="X67" s="117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03"/>
      <c r="AN67" s="105"/>
      <c r="AO67" s="108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</row>
    <row r="68" spans="1:82" s="102" customFormat="1" ht="7.5" customHeight="1">
      <c r="A68" s="108">
        <v>52</v>
      </c>
      <c r="B68" s="106"/>
      <c r="C68" s="106"/>
      <c r="D68" s="106"/>
      <c r="E68" s="106"/>
      <c r="F68" s="156"/>
      <c r="G68" s="170"/>
      <c r="H68" s="170"/>
      <c r="I68" s="170"/>
      <c r="J68" s="170"/>
      <c r="K68" s="150"/>
      <c r="L68" s="206">
        <f t="shared" si="0"/>
      </c>
      <c r="M68" s="207">
        <f t="shared" si="1"/>
      </c>
      <c r="N68" s="198">
        <f ca="1" t="shared" si="2"/>
        <v>40102.40258703704</v>
      </c>
      <c r="O68" s="199">
        <f ca="1" t="shared" si="13"/>
        <v>40102.40258703704</v>
      </c>
      <c r="P68" s="199">
        <f ca="1" t="shared" si="14"/>
        <v>40102.40258703704</v>
      </c>
      <c r="Q68" s="199">
        <f ca="1" t="shared" si="15"/>
        <v>40102.40258703704</v>
      </c>
      <c r="R68" s="199">
        <f ca="1" t="shared" si="16"/>
        <v>40102.40258703704</v>
      </c>
      <c r="S68" s="106"/>
      <c r="T68" s="116"/>
      <c r="U68" s="116"/>
      <c r="V68" s="116"/>
      <c r="W68" s="116"/>
      <c r="X68" s="117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03"/>
      <c r="AN68" s="105"/>
      <c r="AO68" s="108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</row>
    <row r="69" spans="1:82" s="102" customFormat="1" ht="7.5" customHeight="1" hidden="1">
      <c r="A69" s="108">
        <v>53</v>
      </c>
      <c r="B69" s="106"/>
      <c r="C69" s="106"/>
      <c r="D69" s="106"/>
      <c r="E69" s="106"/>
      <c r="F69" s="156"/>
      <c r="G69" s="170"/>
      <c r="H69" s="170"/>
      <c r="I69" s="170"/>
      <c r="J69" s="170"/>
      <c r="K69" s="150"/>
      <c r="L69" s="206">
        <f t="shared" si="0"/>
      </c>
      <c r="M69" s="207">
        <f t="shared" si="1"/>
      </c>
      <c r="N69" s="198">
        <f ca="1" t="shared" si="2"/>
        <v>40102.40258703704</v>
      </c>
      <c r="O69" s="199">
        <f ca="1" t="shared" si="13"/>
        <v>40102.40258703704</v>
      </c>
      <c r="P69" s="199">
        <f ca="1" t="shared" si="14"/>
        <v>40102.40258703704</v>
      </c>
      <c r="Q69" s="199">
        <f ca="1" t="shared" si="15"/>
        <v>40102.40258703704</v>
      </c>
      <c r="R69" s="199">
        <f ca="1" t="shared" si="16"/>
        <v>40102.40258703704</v>
      </c>
      <c r="S69" s="106"/>
      <c r="T69" s="116"/>
      <c r="U69" s="116"/>
      <c r="V69" s="116"/>
      <c r="W69" s="116"/>
      <c r="X69" s="117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03"/>
      <c r="AN69" s="105"/>
      <c r="AO69" s="108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</row>
    <row r="70" spans="1:82" s="102" customFormat="1" ht="7.5" customHeight="1" hidden="1">
      <c r="A70" s="108">
        <v>54</v>
      </c>
      <c r="B70" s="106"/>
      <c r="C70" s="106"/>
      <c r="D70" s="106"/>
      <c r="E70" s="106"/>
      <c r="F70" s="156"/>
      <c r="G70" s="170"/>
      <c r="H70" s="170"/>
      <c r="I70" s="170"/>
      <c r="J70" s="170"/>
      <c r="K70" s="150"/>
      <c r="L70" s="206">
        <f t="shared" si="0"/>
      </c>
      <c r="M70" s="207">
        <f t="shared" si="1"/>
      </c>
      <c r="N70" s="198">
        <f ca="1" t="shared" si="2"/>
        <v>40102.40258703704</v>
      </c>
      <c r="O70" s="199">
        <f ca="1" t="shared" si="13"/>
        <v>40102.40258703704</v>
      </c>
      <c r="P70" s="199">
        <f ca="1" t="shared" si="14"/>
        <v>40102.40258703704</v>
      </c>
      <c r="Q70" s="199">
        <f ca="1" t="shared" si="15"/>
        <v>40102.40258703704</v>
      </c>
      <c r="R70" s="199">
        <f ca="1" t="shared" si="16"/>
        <v>40102.40258703704</v>
      </c>
      <c r="S70" s="106"/>
      <c r="T70" s="116"/>
      <c r="U70" s="116"/>
      <c r="V70" s="116"/>
      <c r="W70" s="116"/>
      <c r="X70" s="117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03"/>
      <c r="AN70" s="105"/>
      <c r="AO70" s="108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</row>
    <row r="71" spans="1:82" s="102" customFormat="1" ht="7.5" customHeight="1" hidden="1">
      <c r="A71" s="196">
        <v>55</v>
      </c>
      <c r="B71" s="106"/>
      <c r="C71" s="106"/>
      <c r="D71" s="106"/>
      <c r="E71" s="106"/>
      <c r="F71" s="156"/>
      <c r="G71" s="170"/>
      <c r="H71" s="170"/>
      <c r="I71" s="170"/>
      <c r="J71" s="170"/>
      <c r="K71" s="150"/>
      <c r="L71" s="206">
        <f t="shared" si="0"/>
      </c>
      <c r="M71" s="207">
        <f t="shared" si="1"/>
      </c>
      <c r="N71" s="198">
        <f ca="1" t="shared" si="2"/>
        <v>40102.40258703704</v>
      </c>
      <c r="O71" s="199">
        <f ca="1" t="shared" si="13"/>
        <v>40102.40258703704</v>
      </c>
      <c r="P71" s="199">
        <f ca="1" t="shared" si="14"/>
        <v>40102.40258703704</v>
      </c>
      <c r="Q71" s="199">
        <f ca="1" t="shared" si="15"/>
        <v>40102.40258703704</v>
      </c>
      <c r="R71" s="199">
        <f ca="1" t="shared" si="16"/>
        <v>40102.40258703704</v>
      </c>
      <c r="S71" s="106"/>
      <c r="T71" s="116"/>
      <c r="U71" s="116"/>
      <c r="V71" s="116"/>
      <c r="W71" s="116"/>
      <c r="X71" s="117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03"/>
      <c r="AN71" s="105"/>
      <c r="AO71" s="108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</row>
    <row r="72" spans="1:82" s="102" customFormat="1" ht="7.5" customHeight="1" hidden="1">
      <c r="A72" s="196">
        <v>56</v>
      </c>
      <c r="B72" s="106"/>
      <c r="C72" s="106"/>
      <c r="D72" s="106"/>
      <c r="E72" s="106"/>
      <c r="F72" s="156"/>
      <c r="G72" s="170"/>
      <c r="H72" s="170"/>
      <c r="I72" s="170"/>
      <c r="J72" s="170"/>
      <c r="K72" s="150"/>
      <c r="L72" s="206">
        <f t="shared" si="0"/>
      </c>
      <c r="M72" s="207">
        <f t="shared" si="1"/>
      </c>
      <c r="N72" s="198">
        <f ca="1" t="shared" si="2"/>
        <v>40102.40258703704</v>
      </c>
      <c r="O72" s="199">
        <f ca="1" t="shared" si="13"/>
        <v>40102.40258703704</v>
      </c>
      <c r="P72" s="199">
        <f ca="1" t="shared" si="14"/>
        <v>40102.40258703704</v>
      </c>
      <c r="Q72" s="199">
        <f ca="1" t="shared" si="15"/>
        <v>40102.40258703704</v>
      </c>
      <c r="R72" s="199">
        <f ca="1" t="shared" si="16"/>
        <v>40102.40258703704</v>
      </c>
      <c r="S72" s="106"/>
      <c r="T72" s="116"/>
      <c r="U72" s="116"/>
      <c r="V72" s="116"/>
      <c r="W72" s="116"/>
      <c r="X72" s="117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03"/>
      <c r="AN72" s="105"/>
      <c r="AO72" s="108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</row>
    <row r="73" spans="1:82" s="102" customFormat="1" ht="7.5" customHeight="1" hidden="1">
      <c r="A73" s="196">
        <v>57</v>
      </c>
      <c r="B73" s="106"/>
      <c r="C73" s="106"/>
      <c r="D73" s="106"/>
      <c r="E73" s="106"/>
      <c r="F73" s="156"/>
      <c r="G73" s="170"/>
      <c r="H73" s="170"/>
      <c r="I73" s="170"/>
      <c r="J73" s="170"/>
      <c r="K73" s="150"/>
      <c r="L73" s="206">
        <f t="shared" si="0"/>
      </c>
      <c r="M73" s="207">
        <f t="shared" si="1"/>
      </c>
      <c r="N73" s="198">
        <f ca="1" t="shared" si="2"/>
        <v>40102.40258703704</v>
      </c>
      <c r="O73" s="199">
        <f ca="1" t="shared" si="13"/>
        <v>40102.40258703704</v>
      </c>
      <c r="P73" s="199">
        <f ca="1" t="shared" si="14"/>
        <v>40102.40258703704</v>
      </c>
      <c r="Q73" s="199">
        <f ca="1" t="shared" si="15"/>
        <v>40102.40258703704</v>
      </c>
      <c r="R73" s="199">
        <f ca="1" t="shared" si="16"/>
        <v>40102.40258703704</v>
      </c>
      <c r="S73" s="106"/>
      <c r="T73" s="116"/>
      <c r="U73" s="116"/>
      <c r="V73" s="116"/>
      <c r="W73" s="116"/>
      <c r="X73" s="117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03"/>
      <c r="AN73" s="105"/>
      <c r="AO73" s="108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</row>
    <row r="74" spans="1:82" s="102" customFormat="1" ht="7.5" customHeight="1" hidden="1">
      <c r="A74" s="196">
        <v>58</v>
      </c>
      <c r="B74" s="106"/>
      <c r="C74" s="106"/>
      <c r="D74" s="106"/>
      <c r="E74" s="106"/>
      <c r="F74" s="156"/>
      <c r="G74" s="170"/>
      <c r="H74" s="170"/>
      <c r="I74" s="170"/>
      <c r="J74" s="170"/>
      <c r="K74" s="150"/>
      <c r="L74" s="206">
        <f t="shared" si="0"/>
      </c>
      <c r="M74" s="207">
        <f t="shared" si="1"/>
      </c>
      <c r="N74" s="198">
        <f ca="1" t="shared" si="2"/>
        <v>40102.40258703704</v>
      </c>
      <c r="O74" s="199">
        <f aca="true" ca="1" t="shared" si="17" ref="O74:O105">IF(G74="",NOW(),VLOOKUP(G74,$A$10:$M$153,13))</f>
        <v>40102.40258703704</v>
      </c>
      <c r="P74" s="199">
        <f aca="true" ca="1" t="shared" si="18" ref="P74:P105">IF(H74="",NOW(),VLOOKUP(H74,$A$10:$M$153,13))</f>
        <v>40102.40258703704</v>
      </c>
      <c r="Q74" s="199">
        <f aca="true" ca="1" t="shared" si="19" ref="Q74:Q105">IF(I74="",NOW(),VLOOKUP(I74,$A$10:$M$153,13))</f>
        <v>40102.40258703704</v>
      </c>
      <c r="R74" s="199">
        <f aca="true" ca="1" t="shared" si="20" ref="R74:R105">IF(J74="",NOW(),VLOOKUP(J74,$A$10:$M$153,13))</f>
        <v>40102.40258703704</v>
      </c>
      <c r="S74" s="106"/>
      <c r="T74" s="116"/>
      <c r="U74" s="116"/>
      <c r="V74" s="116"/>
      <c r="W74" s="116"/>
      <c r="X74" s="117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03"/>
      <c r="AN74" s="105"/>
      <c r="AO74" s="108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</row>
    <row r="75" spans="1:82" s="102" customFormat="1" ht="7.5" customHeight="1" hidden="1">
      <c r="A75" s="196">
        <v>59</v>
      </c>
      <c r="B75" s="106"/>
      <c r="C75" s="106"/>
      <c r="D75" s="106"/>
      <c r="E75" s="106"/>
      <c r="F75" s="156"/>
      <c r="G75" s="170"/>
      <c r="H75" s="170"/>
      <c r="I75" s="170"/>
      <c r="J75" s="170"/>
      <c r="K75" s="150"/>
      <c r="L75" s="206">
        <f t="shared" si="0"/>
      </c>
      <c r="M75" s="207">
        <f t="shared" si="1"/>
      </c>
      <c r="N75" s="198">
        <f ca="1" t="shared" si="2"/>
        <v>40102.40258703704</v>
      </c>
      <c r="O75" s="199">
        <f ca="1" t="shared" si="17"/>
        <v>40102.40258703704</v>
      </c>
      <c r="P75" s="199">
        <f ca="1" t="shared" si="18"/>
        <v>40102.40258703704</v>
      </c>
      <c r="Q75" s="199">
        <f ca="1" t="shared" si="19"/>
        <v>40102.40258703704</v>
      </c>
      <c r="R75" s="199">
        <f ca="1" t="shared" si="20"/>
        <v>40102.40258703704</v>
      </c>
      <c r="S75" s="106"/>
      <c r="T75" s="116"/>
      <c r="U75" s="116"/>
      <c r="V75" s="116"/>
      <c r="W75" s="116"/>
      <c r="X75" s="117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03"/>
      <c r="AN75" s="105"/>
      <c r="AO75" s="108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</row>
    <row r="76" spans="1:82" s="102" customFormat="1" ht="7.5" customHeight="1" hidden="1">
      <c r="A76" s="196">
        <v>60</v>
      </c>
      <c r="B76" s="106"/>
      <c r="C76" s="106"/>
      <c r="D76" s="106"/>
      <c r="E76" s="106"/>
      <c r="F76" s="156"/>
      <c r="G76" s="170"/>
      <c r="H76" s="170"/>
      <c r="I76" s="170"/>
      <c r="J76" s="170"/>
      <c r="K76" s="150"/>
      <c r="L76" s="206">
        <f t="shared" si="0"/>
      </c>
      <c r="M76" s="207">
        <f t="shared" si="1"/>
      </c>
      <c r="N76" s="198">
        <f ca="1" t="shared" si="2"/>
        <v>40102.40258703704</v>
      </c>
      <c r="O76" s="199">
        <f ca="1" t="shared" si="17"/>
        <v>40102.40258703704</v>
      </c>
      <c r="P76" s="199">
        <f ca="1" t="shared" si="18"/>
        <v>40102.40258703704</v>
      </c>
      <c r="Q76" s="199">
        <f ca="1" t="shared" si="19"/>
        <v>40102.40258703704</v>
      </c>
      <c r="R76" s="199">
        <f ca="1" t="shared" si="20"/>
        <v>40102.40258703704</v>
      </c>
      <c r="S76" s="106"/>
      <c r="T76" s="116"/>
      <c r="U76" s="116"/>
      <c r="V76" s="116"/>
      <c r="W76" s="116"/>
      <c r="X76" s="117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03"/>
      <c r="AN76" s="105"/>
      <c r="AO76" s="108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</row>
    <row r="77" spans="1:82" s="102" customFormat="1" ht="7.5" customHeight="1" hidden="1">
      <c r="A77" s="196">
        <v>61</v>
      </c>
      <c r="B77" s="106"/>
      <c r="C77" s="106"/>
      <c r="D77" s="106"/>
      <c r="E77" s="106"/>
      <c r="F77" s="156"/>
      <c r="G77" s="170"/>
      <c r="H77" s="170"/>
      <c r="I77" s="170"/>
      <c r="J77" s="170"/>
      <c r="K77" s="150"/>
      <c r="L77" s="206">
        <f t="shared" si="0"/>
      </c>
      <c r="M77" s="207">
        <f t="shared" si="1"/>
      </c>
      <c r="N77" s="198">
        <f ca="1" t="shared" si="2"/>
        <v>40102.40258703704</v>
      </c>
      <c r="O77" s="199">
        <f ca="1" t="shared" si="17"/>
        <v>40102.40258703704</v>
      </c>
      <c r="P77" s="199">
        <f ca="1" t="shared" si="18"/>
        <v>40102.40258703704</v>
      </c>
      <c r="Q77" s="199">
        <f ca="1" t="shared" si="19"/>
        <v>40102.40258703704</v>
      </c>
      <c r="R77" s="199">
        <f ca="1" t="shared" si="20"/>
        <v>40102.40258703704</v>
      </c>
      <c r="S77" s="106"/>
      <c r="T77" s="116"/>
      <c r="U77" s="116"/>
      <c r="V77" s="116"/>
      <c r="W77" s="116"/>
      <c r="X77" s="117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03"/>
      <c r="AN77" s="105"/>
      <c r="AO77" s="108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</row>
    <row r="78" spans="1:82" s="102" customFormat="1" ht="7.5" customHeight="1" hidden="1">
      <c r="A78" s="196">
        <v>62</v>
      </c>
      <c r="B78" s="106"/>
      <c r="C78" s="106"/>
      <c r="D78" s="106"/>
      <c r="E78" s="106"/>
      <c r="F78" s="156"/>
      <c r="G78" s="170"/>
      <c r="H78" s="170"/>
      <c r="I78" s="170"/>
      <c r="J78" s="170"/>
      <c r="K78" s="150"/>
      <c r="L78" s="206">
        <f t="shared" si="0"/>
      </c>
      <c r="M78" s="207">
        <f aca="true" t="shared" si="21" ref="M78:M141">IF(F78="","",+L78+(F78*7/5))</f>
      </c>
      <c r="N78" s="198">
        <f ca="1" t="shared" si="2"/>
        <v>40102.40258703704</v>
      </c>
      <c r="O78" s="199">
        <f ca="1" t="shared" si="17"/>
        <v>40102.40258703704</v>
      </c>
      <c r="P78" s="199">
        <f ca="1" t="shared" si="18"/>
        <v>40102.40258703704</v>
      </c>
      <c r="Q78" s="199">
        <f ca="1" t="shared" si="19"/>
        <v>40102.40258703704</v>
      </c>
      <c r="R78" s="199">
        <f ca="1" t="shared" si="20"/>
        <v>40102.40258703704</v>
      </c>
      <c r="S78" s="106"/>
      <c r="T78" s="116"/>
      <c r="U78" s="116"/>
      <c r="V78" s="116"/>
      <c r="W78" s="116"/>
      <c r="X78" s="117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03"/>
      <c r="AN78" s="105"/>
      <c r="AO78" s="108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</row>
    <row r="79" spans="1:82" s="102" customFormat="1" ht="7.5" customHeight="1" hidden="1">
      <c r="A79" s="196">
        <v>63</v>
      </c>
      <c r="B79" s="106"/>
      <c r="C79" s="106"/>
      <c r="D79" s="106"/>
      <c r="E79" s="106"/>
      <c r="F79" s="156"/>
      <c r="G79" s="170"/>
      <c r="H79" s="170"/>
      <c r="I79" s="170"/>
      <c r="J79" s="170"/>
      <c r="K79" s="150"/>
      <c r="L79" s="206">
        <f aca="true" t="shared" si="22" ref="L79:L142">IF(F79="","",IF(K79="",MAX(N79:R79),K79))</f>
      </c>
      <c r="M79" s="207">
        <f t="shared" si="21"/>
      </c>
      <c r="N79" s="198">
        <f aca="true" ca="1" t="shared" si="23" ref="N79:N142">IF(K79="",NOW(),K79)</f>
        <v>40102.40258703704</v>
      </c>
      <c r="O79" s="199">
        <f ca="1" t="shared" si="17"/>
        <v>40102.40258703704</v>
      </c>
      <c r="P79" s="199">
        <f ca="1" t="shared" si="18"/>
        <v>40102.40258703704</v>
      </c>
      <c r="Q79" s="199">
        <f ca="1" t="shared" si="19"/>
        <v>40102.40258703704</v>
      </c>
      <c r="R79" s="199">
        <f ca="1" t="shared" si="20"/>
        <v>40102.40258703704</v>
      </c>
      <c r="S79" s="106"/>
      <c r="T79" s="116"/>
      <c r="U79" s="116"/>
      <c r="V79" s="116"/>
      <c r="W79" s="116"/>
      <c r="X79" s="117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03"/>
      <c r="AN79" s="105"/>
      <c r="AO79" s="108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</row>
    <row r="80" spans="1:82" s="102" customFormat="1" ht="7.5" customHeight="1" hidden="1">
      <c r="A80" s="196">
        <v>64</v>
      </c>
      <c r="B80" s="106"/>
      <c r="C80" s="106"/>
      <c r="D80" s="106"/>
      <c r="E80" s="106"/>
      <c r="F80" s="156"/>
      <c r="G80" s="170"/>
      <c r="H80" s="170"/>
      <c r="I80" s="170"/>
      <c r="J80" s="170"/>
      <c r="K80" s="150"/>
      <c r="L80" s="206">
        <f t="shared" si="22"/>
      </c>
      <c r="M80" s="207">
        <f t="shared" si="21"/>
      </c>
      <c r="N80" s="198">
        <f ca="1" t="shared" si="23"/>
        <v>40102.40258703704</v>
      </c>
      <c r="O80" s="199">
        <f ca="1" t="shared" si="17"/>
        <v>40102.40258703704</v>
      </c>
      <c r="P80" s="199">
        <f ca="1" t="shared" si="18"/>
        <v>40102.40258703704</v>
      </c>
      <c r="Q80" s="199">
        <f ca="1" t="shared" si="19"/>
        <v>40102.40258703704</v>
      </c>
      <c r="R80" s="199">
        <f ca="1" t="shared" si="20"/>
        <v>40102.40258703704</v>
      </c>
      <c r="S80" s="106"/>
      <c r="T80" s="116"/>
      <c r="U80" s="116"/>
      <c r="V80" s="116"/>
      <c r="W80" s="116"/>
      <c r="X80" s="117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03"/>
      <c r="AN80" s="105"/>
      <c r="AO80" s="108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</row>
    <row r="81" spans="1:82" s="102" customFormat="1" ht="7.5" customHeight="1" hidden="1">
      <c r="A81" s="196">
        <v>65</v>
      </c>
      <c r="B81" s="106"/>
      <c r="C81" s="106"/>
      <c r="D81" s="106"/>
      <c r="E81" s="106"/>
      <c r="F81" s="156"/>
      <c r="G81" s="170"/>
      <c r="H81" s="170"/>
      <c r="I81" s="170"/>
      <c r="J81" s="170"/>
      <c r="K81" s="150"/>
      <c r="L81" s="206">
        <f t="shared" si="22"/>
      </c>
      <c r="M81" s="207">
        <f t="shared" si="21"/>
      </c>
      <c r="N81" s="198">
        <f ca="1" t="shared" si="23"/>
        <v>40102.40258703704</v>
      </c>
      <c r="O81" s="199">
        <f ca="1" t="shared" si="17"/>
        <v>40102.40258703704</v>
      </c>
      <c r="P81" s="199">
        <f ca="1" t="shared" si="18"/>
        <v>40102.40258703704</v>
      </c>
      <c r="Q81" s="199">
        <f ca="1" t="shared" si="19"/>
        <v>40102.40258703704</v>
      </c>
      <c r="R81" s="199">
        <f ca="1" t="shared" si="20"/>
        <v>40102.40258703704</v>
      </c>
      <c r="S81" s="106"/>
      <c r="T81" s="116"/>
      <c r="U81" s="116"/>
      <c r="V81" s="116"/>
      <c r="W81" s="116"/>
      <c r="X81" s="117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03"/>
      <c r="AN81" s="105"/>
      <c r="AO81" s="108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</row>
    <row r="82" spans="1:82" s="102" customFormat="1" ht="7.5" customHeight="1" hidden="1">
      <c r="A82" s="196">
        <v>66</v>
      </c>
      <c r="B82" s="106"/>
      <c r="C82" s="106"/>
      <c r="D82" s="106"/>
      <c r="E82" s="106"/>
      <c r="F82" s="156"/>
      <c r="G82" s="170"/>
      <c r="H82" s="170"/>
      <c r="I82" s="170"/>
      <c r="J82" s="170"/>
      <c r="K82" s="150"/>
      <c r="L82" s="206">
        <f t="shared" si="22"/>
      </c>
      <c r="M82" s="207">
        <f t="shared" si="21"/>
      </c>
      <c r="N82" s="198">
        <f ca="1" t="shared" si="23"/>
        <v>40102.40258703704</v>
      </c>
      <c r="O82" s="199">
        <f ca="1" t="shared" si="17"/>
        <v>40102.40258703704</v>
      </c>
      <c r="P82" s="199">
        <f ca="1" t="shared" si="18"/>
        <v>40102.40258703704</v>
      </c>
      <c r="Q82" s="199">
        <f ca="1" t="shared" si="19"/>
        <v>40102.40258703704</v>
      </c>
      <c r="R82" s="199">
        <f ca="1" t="shared" si="20"/>
        <v>40102.40258703704</v>
      </c>
      <c r="S82" s="106"/>
      <c r="T82" s="116"/>
      <c r="U82" s="116"/>
      <c r="V82" s="116"/>
      <c r="W82" s="116"/>
      <c r="X82" s="117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03"/>
      <c r="AN82" s="105"/>
      <c r="AO82" s="108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</row>
    <row r="83" spans="1:82" s="102" customFormat="1" ht="7.5" customHeight="1" hidden="1">
      <c r="A83" s="196">
        <v>67</v>
      </c>
      <c r="B83" s="106"/>
      <c r="C83" s="106"/>
      <c r="D83" s="106"/>
      <c r="E83" s="106"/>
      <c r="F83" s="156"/>
      <c r="G83" s="170"/>
      <c r="H83" s="170"/>
      <c r="I83" s="170"/>
      <c r="J83" s="170"/>
      <c r="K83" s="150"/>
      <c r="L83" s="206">
        <f t="shared" si="22"/>
      </c>
      <c r="M83" s="207">
        <f t="shared" si="21"/>
      </c>
      <c r="N83" s="198">
        <f ca="1" t="shared" si="23"/>
        <v>40102.40258703704</v>
      </c>
      <c r="O83" s="199">
        <f ca="1" t="shared" si="17"/>
        <v>40102.40258703704</v>
      </c>
      <c r="P83" s="199">
        <f ca="1" t="shared" si="18"/>
        <v>40102.40258703704</v>
      </c>
      <c r="Q83" s="199">
        <f ca="1" t="shared" si="19"/>
        <v>40102.40258703704</v>
      </c>
      <c r="R83" s="199">
        <f ca="1" t="shared" si="20"/>
        <v>40102.40258703704</v>
      </c>
      <c r="S83" s="106"/>
      <c r="T83" s="116"/>
      <c r="U83" s="116"/>
      <c r="V83" s="116"/>
      <c r="W83" s="116"/>
      <c r="X83" s="117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03"/>
      <c r="AN83" s="105"/>
      <c r="AO83" s="108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</row>
    <row r="84" spans="1:82" s="102" customFormat="1" ht="7.5" customHeight="1" hidden="1">
      <c r="A84" s="196">
        <v>68</v>
      </c>
      <c r="B84" s="106"/>
      <c r="C84" s="106"/>
      <c r="D84" s="106"/>
      <c r="E84" s="106"/>
      <c r="F84" s="156"/>
      <c r="G84" s="170"/>
      <c r="H84" s="170"/>
      <c r="I84" s="170"/>
      <c r="J84" s="170"/>
      <c r="K84" s="150"/>
      <c r="L84" s="206">
        <f t="shared" si="22"/>
      </c>
      <c r="M84" s="207">
        <f t="shared" si="21"/>
      </c>
      <c r="N84" s="198">
        <f ca="1" t="shared" si="23"/>
        <v>40102.40258703704</v>
      </c>
      <c r="O84" s="199">
        <f ca="1" t="shared" si="17"/>
        <v>40102.40258703704</v>
      </c>
      <c r="P84" s="199">
        <f ca="1" t="shared" si="18"/>
        <v>40102.40258703704</v>
      </c>
      <c r="Q84" s="199">
        <f ca="1" t="shared" si="19"/>
        <v>40102.40258703704</v>
      </c>
      <c r="R84" s="199">
        <f ca="1" t="shared" si="20"/>
        <v>40102.40258703704</v>
      </c>
      <c r="S84" s="106"/>
      <c r="T84" s="116"/>
      <c r="U84" s="116"/>
      <c r="V84" s="116"/>
      <c r="W84" s="116"/>
      <c r="X84" s="117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03"/>
      <c r="AN84" s="105"/>
      <c r="AO84" s="108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</row>
    <row r="85" spans="1:82" s="102" customFormat="1" ht="7.5" customHeight="1" hidden="1">
      <c r="A85" s="196">
        <v>69</v>
      </c>
      <c r="B85" s="106"/>
      <c r="C85" s="106"/>
      <c r="D85" s="106"/>
      <c r="E85" s="106"/>
      <c r="F85" s="156"/>
      <c r="G85" s="170"/>
      <c r="H85" s="170"/>
      <c r="I85" s="170"/>
      <c r="J85" s="170"/>
      <c r="K85" s="150"/>
      <c r="L85" s="206">
        <f t="shared" si="22"/>
      </c>
      <c r="M85" s="207">
        <f t="shared" si="21"/>
      </c>
      <c r="N85" s="198">
        <f ca="1" t="shared" si="23"/>
        <v>40102.40258703704</v>
      </c>
      <c r="O85" s="199">
        <f ca="1" t="shared" si="17"/>
        <v>40102.40258703704</v>
      </c>
      <c r="P85" s="199">
        <f ca="1" t="shared" si="18"/>
        <v>40102.40258703704</v>
      </c>
      <c r="Q85" s="199">
        <f ca="1" t="shared" si="19"/>
        <v>40102.40258703704</v>
      </c>
      <c r="R85" s="199">
        <f ca="1" t="shared" si="20"/>
        <v>40102.40258703704</v>
      </c>
      <c r="S85" s="106"/>
      <c r="T85" s="116"/>
      <c r="U85" s="116"/>
      <c r="V85" s="116"/>
      <c r="W85" s="116"/>
      <c r="X85" s="117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03"/>
      <c r="AN85" s="105"/>
      <c r="AO85" s="108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</row>
    <row r="86" spans="1:82" s="102" customFormat="1" ht="7.5" customHeight="1" hidden="1">
      <c r="A86" s="196">
        <v>70</v>
      </c>
      <c r="B86" s="106"/>
      <c r="C86" s="106"/>
      <c r="D86" s="106"/>
      <c r="E86" s="106"/>
      <c r="F86" s="156"/>
      <c r="G86" s="170"/>
      <c r="H86" s="170"/>
      <c r="I86" s="170"/>
      <c r="J86" s="170"/>
      <c r="K86" s="150"/>
      <c r="L86" s="206">
        <f t="shared" si="22"/>
      </c>
      <c r="M86" s="207">
        <f t="shared" si="21"/>
      </c>
      <c r="N86" s="198">
        <f ca="1" t="shared" si="23"/>
        <v>40102.40258703704</v>
      </c>
      <c r="O86" s="199">
        <f ca="1" t="shared" si="17"/>
        <v>40102.40258703704</v>
      </c>
      <c r="P86" s="199">
        <f ca="1" t="shared" si="18"/>
        <v>40102.40258703704</v>
      </c>
      <c r="Q86" s="199">
        <f ca="1" t="shared" si="19"/>
        <v>40102.40258703704</v>
      </c>
      <c r="R86" s="199">
        <f ca="1" t="shared" si="20"/>
        <v>40102.40258703704</v>
      </c>
      <c r="S86" s="106"/>
      <c r="T86" s="116"/>
      <c r="U86" s="116"/>
      <c r="V86" s="116"/>
      <c r="W86" s="116"/>
      <c r="X86" s="117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03"/>
      <c r="AN86" s="105"/>
      <c r="AO86" s="108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</row>
    <row r="87" spans="1:82" s="102" customFormat="1" ht="7.5" customHeight="1" hidden="1">
      <c r="A87" s="196">
        <v>71</v>
      </c>
      <c r="B87" s="106"/>
      <c r="C87" s="106"/>
      <c r="D87" s="106"/>
      <c r="E87" s="106"/>
      <c r="F87" s="156"/>
      <c r="G87" s="170"/>
      <c r="H87" s="170"/>
      <c r="I87" s="170"/>
      <c r="J87" s="170"/>
      <c r="K87" s="150"/>
      <c r="L87" s="206">
        <f t="shared" si="22"/>
      </c>
      <c r="M87" s="207">
        <f t="shared" si="21"/>
      </c>
      <c r="N87" s="198">
        <f ca="1" t="shared" si="23"/>
        <v>40102.40258703704</v>
      </c>
      <c r="O87" s="199">
        <f ca="1" t="shared" si="17"/>
        <v>40102.40258703704</v>
      </c>
      <c r="P87" s="199">
        <f ca="1" t="shared" si="18"/>
        <v>40102.40258703704</v>
      </c>
      <c r="Q87" s="199">
        <f ca="1" t="shared" si="19"/>
        <v>40102.40258703704</v>
      </c>
      <c r="R87" s="199">
        <f ca="1" t="shared" si="20"/>
        <v>40102.40258703704</v>
      </c>
      <c r="S87" s="106"/>
      <c r="T87" s="116"/>
      <c r="U87" s="116"/>
      <c r="V87" s="116"/>
      <c r="W87" s="116"/>
      <c r="X87" s="117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03"/>
      <c r="AN87" s="105"/>
      <c r="AO87" s="108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</row>
    <row r="88" spans="1:82" s="102" customFormat="1" ht="7.5" customHeight="1" hidden="1">
      <c r="A88" s="196">
        <v>72</v>
      </c>
      <c r="B88" s="106"/>
      <c r="C88" s="106"/>
      <c r="D88" s="106"/>
      <c r="E88" s="106"/>
      <c r="F88" s="156"/>
      <c r="G88" s="170"/>
      <c r="H88" s="170"/>
      <c r="I88" s="170"/>
      <c r="J88" s="170"/>
      <c r="K88" s="150"/>
      <c r="L88" s="206">
        <f t="shared" si="22"/>
      </c>
      <c r="M88" s="207">
        <f t="shared" si="21"/>
      </c>
      <c r="N88" s="198">
        <f ca="1" t="shared" si="23"/>
        <v>40102.40258703704</v>
      </c>
      <c r="O88" s="199">
        <f ca="1" t="shared" si="17"/>
        <v>40102.40258703704</v>
      </c>
      <c r="P88" s="199">
        <f ca="1" t="shared" si="18"/>
        <v>40102.40258703704</v>
      </c>
      <c r="Q88" s="199">
        <f ca="1" t="shared" si="19"/>
        <v>40102.40258703704</v>
      </c>
      <c r="R88" s="199">
        <f ca="1" t="shared" si="20"/>
        <v>40102.40258703704</v>
      </c>
      <c r="S88" s="106"/>
      <c r="T88" s="116"/>
      <c r="U88" s="116"/>
      <c r="V88" s="116"/>
      <c r="W88" s="116"/>
      <c r="X88" s="117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03"/>
      <c r="AN88" s="105"/>
      <c r="AO88" s="108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</row>
    <row r="89" spans="1:82" s="102" customFormat="1" ht="7.5" customHeight="1" hidden="1">
      <c r="A89" s="196">
        <v>73</v>
      </c>
      <c r="B89" s="106"/>
      <c r="C89" s="106"/>
      <c r="D89" s="106"/>
      <c r="E89" s="106"/>
      <c r="F89" s="156"/>
      <c r="G89" s="170"/>
      <c r="H89" s="170"/>
      <c r="I89" s="170"/>
      <c r="J89" s="170"/>
      <c r="K89" s="150"/>
      <c r="L89" s="206">
        <f t="shared" si="22"/>
      </c>
      <c r="M89" s="207">
        <f t="shared" si="21"/>
      </c>
      <c r="N89" s="198">
        <f ca="1" t="shared" si="23"/>
        <v>40102.40258703704</v>
      </c>
      <c r="O89" s="199">
        <f ca="1" t="shared" si="17"/>
        <v>40102.40258703704</v>
      </c>
      <c r="P89" s="199">
        <f ca="1" t="shared" si="18"/>
        <v>40102.40258703704</v>
      </c>
      <c r="Q89" s="199">
        <f ca="1" t="shared" si="19"/>
        <v>40102.40258703704</v>
      </c>
      <c r="R89" s="199">
        <f ca="1" t="shared" si="20"/>
        <v>40102.40258703704</v>
      </c>
      <c r="S89" s="106"/>
      <c r="T89" s="116"/>
      <c r="U89" s="116"/>
      <c r="V89" s="116"/>
      <c r="W89" s="116"/>
      <c r="X89" s="117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03"/>
      <c r="AN89" s="105"/>
      <c r="AO89" s="108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</row>
    <row r="90" spans="1:82" s="102" customFormat="1" ht="7.5" customHeight="1" hidden="1">
      <c r="A90" s="196">
        <v>74</v>
      </c>
      <c r="B90" s="106"/>
      <c r="C90" s="106"/>
      <c r="D90" s="106"/>
      <c r="E90" s="106"/>
      <c r="F90" s="156"/>
      <c r="G90" s="170"/>
      <c r="H90" s="170"/>
      <c r="I90" s="170"/>
      <c r="J90" s="170"/>
      <c r="K90" s="150"/>
      <c r="L90" s="206">
        <f t="shared" si="22"/>
      </c>
      <c r="M90" s="207">
        <f t="shared" si="21"/>
      </c>
      <c r="N90" s="198">
        <f ca="1" t="shared" si="23"/>
        <v>40102.40258703704</v>
      </c>
      <c r="O90" s="199">
        <f ca="1" t="shared" si="17"/>
        <v>40102.40258703704</v>
      </c>
      <c r="P90" s="199">
        <f ca="1" t="shared" si="18"/>
        <v>40102.40258703704</v>
      </c>
      <c r="Q90" s="199">
        <f ca="1" t="shared" si="19"/>
        <v>40102.40258703704</v>
      </c>
      <c r="R90" s="199">
        <f ca="1" t="shared" si="20"/>
        <v>40102.40258703704</v>
      </c>
      <c r="S90" s="106"/>
      <c r="T90" s="116"/>
      <c r="U90" s="116"/>
      <c r="V90" s="116"/>
      <c r="W90" s="116"/>
      <c r="X90" s="117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03"/>
      <c r="AN90" s="105"/>
      <c r="AO90" s="108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194"/>
      <c r="CB90" s="194"/>
      <c r="CC90" s="194"/>
      <c r="CD90" s="194"/>
    </row>
    <row r="91" spans="1:82" s="102" customFormat="1" ht="7.5" customHeight="1" hidden="1">
      <c r="A91" s="196">
        <v>75</v>
      </c>
      <c r="B91" s="106"/>
      <c r="C91" s="106"/>
      <c r="D91" s="106"/>
      <c r="E91" s="106"/>
      <c r="F91" s="156"/>
      <c r="G91" s="170"/>
      <c r="H91" s="170"/>
      <c r="I91" s="170"/>
      <c r="J91" s="170"/>
      <c r="K91" s="150"/>
      <c r="L91" s="206">
        <f t="shared" si="22"/>
      </c>
      <c r="M91" s="207">
        <f t="shared" si="21"/>
      </c>
      <c r="N91" s="198">
        <f ca="1" t="shared" si="23"/>
        <v>40102.40258703704</v>
      </c>
      <c r="O91" s="199">
        <f ca="1" t="shared" si="17"/>
        <v>40102.40258703704</v>
      </c>
      <c r="P91" s="199">
        <f ca="1" t="shared" si="18"/>
        <v>40102.40258703704</v>
      </c>
      <c r="Q91" s="199">
        <f ca="1" t="shared" si="19"/>
        <v>40102.40258703704</v>
      </c>
      <c r="R91" s="199">
        <f ca="1" t="shared" si="20"/>
        <v>40102.40258703704</v>
      </c>
      <c r="S91" s="106"/>
      <c r="T91" s="116"/>
      <c r="U91" s="116"/>
      <c r="V91" s="116"/>
      <c r="W91" s="116"/>
      <c r="X91" s="117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03"/>
      <c r="AN91" s="105"/>
      <c r="AO91" s="108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</row>
    <row r="92" spans="1:82" s="102" customFormat="1" ht="7.5" customHeight="1" hidden="1">
      <c r="A92" s="196">
        <v>76</v>
      </c>
      <c r="B92" s="106"/>
      <c r="C92" s="106"/>
      <c r="D92" s="106"/>
      <c r="E92" s="106"/>
      <c r="F92" s="156"/>
      <c r="G92" s="170"/>
      <c r="H92" s="170"/>
      <c r="I92" s="170"/>
      <c r="J92" s="170"/>
      <c r="K92" s="150"/>
      <c r="L92" s="206">
        <f t="shared" si="22"/>
      </c>
      <c r="M92" s="207">
        <f t="shared" si="21"/>
      </c>
      <c r="N92" s="198">
        <f ca="1" t="shared" si="23"/>
        <v>40102.40258703704</v>
      </c>
      <c r="O92" s="199">
        <f ca="1" t="shared" si="17"/>
        <v>40102.40258703704</v>
      </c>
      <c r="P92" s="199">
        <f ca="1" t="shared" si="18"/>
        <v>40102.40258703704</v>
      </c>
      <c r="Q92" s="199">
        <f ca="1" t="shared" si="19"/>
        <v>40102.40258703704</v>
      </c>
      <c r="R92" s="199">
        <f ca="1" t="shared" si="20"/>
        <v>40102.40258703704</v>
      </c>
      <c r="S92" s="106"/>
      <c r="T92" s="116"/>
      <c r="U92" s="116"/>
      <c r="V92" s="116"/>
      <c r="W92" s="116"/>
      <c r="X92" s="117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03"/>
      <c r="AN92" s="105"/>
      <c r="AO92" s="108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</row>
    <row r="93" spans="1:82" s="102" customFormat="1" ht="7.5" customHeight="1" hidden="1">
      <c r="A93" s="196">
        <v>77</v>
      </c>
      <c r="B93" s="106"/>
      <c r="C93" s="106"/>
      <c r="D93" s="106"/>
      <c r="E93" s="106"/>
      <c r="F93" s="156"/>
      <c r="G93" s="170"/>
      <c r="H93" s="170"/>
      <c r="I93" s="170"/>
      <c r="J93" s="170"/>
      <c r="K93" s="150"/>
      <c r="L93" s="206">
        <f t="shared" si="22"/>
      </c>
      <c r="M93" s="207">
        <f t="shared" si="21"/>
      </c>
      <c r="N93" s="198">
        <f ca="1" t="shared" si="23"/>
        <v>40102.40258703704</v>
      </c>
      <c r="O93" s="199">
        <f ca="1" t="shared" si="17"/>
        <v>40102.40258703704</v>
      </c>
      <c r="P93" s="199">
        <f ca="1" t="shared" si="18"/>
        <v>40102.40258703704</v>
      </c>
      <c r="Q93" s="199">
        <f ca="1" t="shared" si="19"/>
        <v>40102.40258703704</v>
      </c>
      <c r="R93" s="199">
        <f ca="1" t="shared" si="20"/>
        <v>40102.40258703704</v>
      </c>
      <c r="S93" s="106"/>
      <c r="T93" s="116"/>
      <c r="U93" s="116"/>
      <c r="V93" s="116"/>
      <c r="W93" s="116"/>
      <c r="X93" s="117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03"/>
      <c r="AN93" s="105"/>
      <c r="AO93" s="108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</row>
    <row r="94" spans="1:82" s="102" customFormat="1" ht="7.5" customHeight="1" hidden="1">
      <c r="A94" s="196">
        <v>78</v>
      </c>
      <c r="B94" s="106"/>
      <c r="C94" s="106"/>
      <c r="D94" s="106"/>
      <c r="E94" s="106"/>
      <c r="F94" s="156"/>
      <c r="G94" s="170"/>
      <c r="H94" s="170"/>
      <c r="I94" s="170"/>
      <c r="J94" s="170"/>
      <c r="K94" s="150"/>
      <c r="L94" s="206">
        <f t="shared" si="22"/>
      </c>
      <c r="M94" s="207">
        <f t="shared" si="21"/>
      </c>
      <c r="N94" s="198">
        <f ca="1" t="shared" si="23"/>
        <v>40102.40258703704</v>
      </c>
      <c r="O94" s="199">
        <f ca="1" t="shared" si="17"/>
        <v>40102.40258703704</v>
      </c>
      <c r="P94" s="199">
        <f ca="1" t="shared" si="18"/>
        <v>40102.40258703704</v>
      </c>
      <c r="Q94" s="199">
        <f ca="1" t="shared" si="19"/>
        <v>40102.40258703704</v>
      </c>
      <c r="R94" s="199">
        <f ca="1" t="shared" si="20"/>
        <v>40102.40258703704</v>
      </c>
      <c r="S94" s="106"/>
      <c r="T94" s="116"/>
      <c r="U94" s="116"/>
      <c r="V94" s="116"/>
      <c r="W94" s="116"/>
      <c r="X94" s="117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03"/>
      <c r="AN94" s="105"/>
      <c r="AO94" s="108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</row>
    <row r="95" spans="1:82" s="102" customFormat="1" ht="7.5" customHeight="1" hidden="1">
      <c r="A95" s="196">
        <v>79</v>
      </c>
      <c r="B95" s="106"/>
      <c r="C95" s="106"/>
      <c r="D95" s="106"/>
      <c r="E95" s="106"/>
      <c r="F95" s="156"/>
      <c r="G95" s="170"/>
      <c r="H95" s="170"/>
      <c r="I95" s="170"/>
      <c r="J95" s="170"/>
      <c r="K95" s="150"/>
      <c r="L95" s="206">
        <f t="shared" si="22"/>
      </c>
      <c r="M95" s="207">
        <f t="shared" si="21"/>
      </c>
      <c r="N95" s="198">
        <f ca="1" t="shared" si="23"/>
        <v>40102.40258703704</v>
      </c>
      <c r="O95" s="199">
        <f ca="1" t="shared" si="17"/>
        <v>40102.40258703704</v>
      </c>
      <c r="P95" s="199">
        <f ca="1" t="shared" si="18"/>
        <v>40102.40258703704</v>
      </c>
      <c r="Q95" s="199">
        <f ca="1" t="shared" si="19"/>
        <v>40102.40258703704</v>
      </c>
      <c r="R95" s="199">
        <f ca="1" t="shared" si="20"/>
        <v>40102.40258703704</v>
      </c>
      <c r="S95" s="106"/>
      <c r="T95" s="116"/>
      <c r="U95" s="116"/>
      <c r="V95" s="116"/>
      <c r="W95" s="116"/>
      <c r="X95" s="117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03"/>
      <c r="AN95" s="105"/>
      <c r="AO95" s="108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</row>
    <row r="96" spans="1:82" s="102" customFormat="1" ht="7.5" customHeight="1" hidden="1">
      <c r="A96" s="196">
        <v>80</v>
      </c>
      <c r="B96" s="106"/>
      <c r="C96" s="106"/>
      <c r="D96" s="106"/>
      <c r="E96" s="106"/>
      <c r="F96" s="156"/>
      <c r="G96" s="170"/>
      <c r="H96" s="170"/>
      <c r="I96" s="170"/>
      <c r="J96" s="170"/>
      <c r="K96" s="150"/>
      <c r="L96" s="206">
        <f t="shared" si="22"/>
      </c>
      <c r="M96" s="207">
        <f t="shared" si="21"/>
      </c>
      <c r="N96" s="198">
        <f ca="1" t="shared" si="23"/>
        <v>40102.40258703704</v>
      </c>
      <c r="O96" s="199">
        <f ca="1" t="shared" si="17"/>
        <v>40102.40258703704</v>
      </c>
      <c r="P96" s="199">
        <f ca="1" t="shared" si="18"/>
        <v>40102.40258703704</v>
      </c>
      <c r="Q96" s="199">
        <f ca="1" t="shared" si="19"/>
        <v>40102.40258703704</v>
      </c>
      <c r="R96" s="199">
        <f ca="1" t="shared" si="20"/>
        <v>40102.40258703704</v>
      </c>
      <c r="S96" s="106"/>
      <c r="T96" s="116"/>
      <c r="U96" s="116"/>
      <c r="V96" s="116"/>
      <c r="W96" s="116"/>
      <c r="X96" s="117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03"/>
      <c r="AN96" s="105"/>
      <c r="AO96" s="108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</row>
    <row r="97" spans="1:82" s="102" customFormat="1" ht="7.5" customHeight="1" hidden="1">
      <c r="A97" s="196">
        <v>81</v>
      </c>
      <c r="B97" s="106"/>
      <c r="C97" s="106"/>
      <c r="D97" s="106"/>
      <c r="E97" s="106"/>
      <c r="F97" s="156"/>
      <c r="G97" s="170"/>
      <c r="H97" s="170"/>
      <c r="I97" s="170"/>
      <c r="J97" s="170"/>
      <c r="K97" s="150"/>
      <c r="L97" s="206">
        <f t="shared" si="22"/>
      </c>
      <c r="M97" s="207">
        <f t="shared" si="21"/>
      </c>
      <c r="N97" s="198">
        <f ca="1" t="shared" si="23"/>
        <v>40102.40258703704</v>
      </c>
      <c r="O97" s="199">
        <f ca="1" t="shared" si="17"/>
        <v>40102.40258703704</v>
      </c>
      <c r="P97" s="199">
        <f ca="1" t="shared" si="18"/>
        <v>40102.40258703704</v>
      </c>
      <c r="Q97" s="199">
        <f ca="1" t="shared" si="19"/>
        <v>40102.40258703704</v>
      </c>
      <c r="R97" s="199">
        <f ca="1" t="shared" si="20"/>
        <v>40102.40258703704</v>
      </c>
      <c r="S97" s="106"/>
      <c r="T97" s="116"/>
      <c r="U97" s="116"/>
      <c r="V97" s="116"/>
      <c r="W97" s="116"/>
      <c r="X97" s="117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03"/>
      <c r="AN97" s="105"/>
      <c r="AO97" s="108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194"/>
      <c r="BU97" s="194"/>
      <c r="BV97" s="194"/>
      <c r="BW97" s="194"/>
      <c r="BX97" s="194"/>
      <c r="BY97" s="194"/>
      <c r="BZ97" s="194"/>
      <c r="CA97" s="194"/>
      <c r="CB97" s="194"/>
      <c r="CC97" s="194"/>
      <c r="CD97" s="194"/>
    </row>
    <row r="98" spans="1:82" s="102" customFormat="1" ht="7.5" customHeight="1" hidden="1">
      <c r="A98" s="196">
        <v>82</v>
      </c>
      <c r="B98" s="106"/>
      <c r="C98" s="106"/>
      <c r="D98" s="106"/>
      <c r="E98" s="106"/>
      <c r="F98" s="156"/>
      <c r="G98" s="170"/>
      <c r="H98" s="170"/>
      <c r="I98" s="170"/>
      <c r="J98" s="170"/>
      <c r="K98" s="150"/>
      <c r="L98" s="206">
        <f t="shared" si="22"/>
      </c>
      <c r="M98" s="207">
        <f t="shared" si="21"/>
      </c>
      <c r="N98" s="198">
        <f ca="1" t="shared" si="23"/>
        <v>40102.40258703704</v>
      </c>
      <c r="O98" s="199">
        <f ca="1" t="shared" si="17"/>
        <v>40102.40258703704</v>
      </c>
      <c r="P98" s="199">
        <f ca="1" t="shared" si="18"/>
        <v>40102.40258703704</v>
      </c>
      <c r="Q98" s="199">
        <f ca="1" t="shared" si="19"/>
        <v>40102.40258703704</v>
      </c>
      <c r="R98" s="199">
        <f ca="1" t="shared" si="20"/>
        <v>40102.40258703704</v>
      </c>
      <c r="S98" s="106"/>
      <c r="T98" s="116"/>
      <c r="U98" s="116"/>
      <c r="V98" s="116"/>
      <c r="W98" s="116"/>
      <c r="X98" s="117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03"/>
      <c r="AN98" s="105"/>
      <c r="AO98" s="108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4"/>
      <c r="BO98" s="194"/>
      <c r="BP98" s="194"/>
      <c r="BQ98" s="194"/>
      <c r="BR98" s="194"/>
      <c r="BS98" s="194"/>
      <c r="BT98" s="194"/>
      <c r="BU98" s="194"/>
      <c r="BV98" s="194"/>
      <c r="BW98" s="194"/>
      <c r="BX98" s="194"/>
      <c r="BY98" s="194"/>
      <c r="BZ98" s="194"/>
      <c r="CA98" s="194"/>
      <c r="CB98" s="194"/>
      <c r="CC98" s="194"/>
      <c r="CD98" s="194"/>
    </row>
    <row r="99" spans="1:82" s="102" customFormat="1" ht="7.5" customHeight="1" hidden="1">
      <c r="A99" s="196">
        <v>83</v>
      </c>
      <c r="C99" s="106"/>
      <c r="D99" s="106"/>
      <c r="E99" s="106"/>
      <c r="F99" s="156"/>
      <c r="G99" s="170"/>
      <c r="H99" s="170"/>
      <c r="I99" s="170"/>
      <c r="J99" s="170"/>
      <c r="K99" s="150"/>
      <c r="L99" s="206">
        <f t="shared" si="22"/>
      </c>
      <c r="M99" s="207">
        <f t="shared" si="21"/>
      </c>
      <c r="N99" s="198">
        <f ca="1" t="shared" si="23"/>
        <v>40102.40258703704</v>
      </c>
      <c r="O99" s="199">
        <f ca="1" t="shared" si="17"/>
        <v>40102.40258703704</v>
      </c>
      <c r="P99" s="199">
        <f ca="1" t="shared" si="18"/>
        <v>40102.40258703704</v>
      </c>
      <c r="Q99" s="199">
        <f ca="1" t="shared" si="19"/>
        <v>40102.40258703704</v>
      </c>
      <c r="R99" s="199">
        <f ca="1" t="shared" si="20"/>
        <v>40102.40258703704</v>
      </c>
      <c r="S99" s="106"/>
      <c r="T99" s="116"/>
      <c r="U99" s="116"/>
      <c r="V99" s="116"/>
      <c r="W99" s="116"/>
      <c r="X99" s="117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03"/>
      <c r="AN99" s="105"/>
      <c r="AO99" s="108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</row>
    <row r="100" spans="1:82" s="102" customFormat="1" ht="7.5" customHeight="1" hidden="1">
      <c r="A100" s="196">
        <v>84</v>
      </c>
      <c r="C100" s="106"/>
      <c r="D100" s="106"/>
      <c r="E100" s="106"/>
      <c r="F100" s="156"/>
      <c r="G100" s="170"/>
      <c r="H100" s="170"/>
      <c r="I100" s="170"/>
      <c r="J100" s="170"/>
      <c r="K100" s="150"/>
      <c r="L100" s="206">
        <f t="shared" si="22"/>
      </c>
      <c r="M100" s="207">
        <f t="shared" si="21"/>
      </c>
      <c r="N100" s="198">
        <f ca="1" t="shared" si="23"/>
        <v>40102.40258703704</v>
      </c>
      <c r="O100" s="199">
        <f ca="1" t="shared" si="17"/>
        <v>40102.40258703704</v>
      </c>
      <c r="P100" s="199">
        <f ca="1" t="shared" si="18"/>
        <v>40102.40258703704</v>
      </c>
      <c r="Q100" s="199">
        <f ca="1" t="shared" si="19"/>
        <v>40102.40258703704</v>
      </c>
      <c r="R100" s="199">
        <f ca="1" t="shared" si="20"/>
        <v>40102.40258703704</v>
      </c>
      <c r="S100" s="106"/>
      <c r="T100" s="116"/>
      <c r="U100" s="116"/>
      <c r="V100" s="116"/>
      <c r="W100" s="116"/>
      <c r="X100" s="117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03"/>
      <c r="AN100" s="105"/>
      <c r="AO100" s="108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</row>
    <row r="101" spans="1:82" s="102" customFormat="1" ht="7.5" customHeight="1" hidden="1">
      <c r="A101" s="196">
        <v>85</v>
      </c>
      <c r="C101" s="106"/>
      <c r="D101" s="106"/>
      <c r="E101" s="106"/>
      <c r="F101" s="156"/>
      <c r="G101" s="170"/>
      <c r="H101" s="170"/>
      <c r="I101" s="170"/>
      <c r="J101" s="170"/>
      <c r="K101" s="150"/>
      <c r="L101" s="206">
        <f t="shared" si="22"/>
      </c>
      <c r="M101" s="207">
        <f t="shared" si="21"/>
      </c>
      <c r="N101" s="198">
        <f ca="1" t="shared" si="23"/>
        <v>40102.40258703704</v>
      </c>
      <c r="O101" s="199">
        <f ca="1" t="shared" si="17"/>
        <v>40102.40258703704</v>
      </c>
      <c r="P101" s="199">
        <f ca="1" t="shared" si="18"/>
        <v>40102.40258703704</v>
      </c>
      <c r="Q101" s="199">
        <f ca="1" t="shared" si="19"/>
        <v>40102.40258703704</v>
      </c>
      <c r="R101" s="199">
        <f ca="1" t="shared" si="20"/>
        <v>40102.40258703704</v>
      </c>
      <c r="S101" s="106"/>
      <c r="T101" s="116"/>
      <c r="U101" s="116"/>
      <c r="V101" s="116"/>
      <c r="W101" s="116"/>
      <c r="X101" s="117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03"/>
      <c r="AN101" s="105"/>
      <c r="AO101" s="108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</row>
    <row r="102" spans="1:82" s="102" customFormat="1" ht="7.5" customHeight="1" hidden="1">
      <c r="A102" s="196">
        <v>86</v>
      </c>
      <c r="C102" s="106"/>
      <c r="D102" s="106"/>
      <c r="E102" s="106"/>
      <c r="F102" s="156"/>
      <c r="G102" s="170"/>
      <c r="H102" s="170"/>
      <c r="I102" s="170"/>
      <c r="J102" s="170"/>
      <c r="K102" s="150"/>
      <c r="L102" s="206">
        <f t="shared" si="22"/>
      </c>
      <c r="M102" s="207">
        <f t="shared" si="21"/>
      </c>
      <c r="N102" s="198">
        <f ca="1" t="shared" si="23"/>
        <v>40102.40258703704</v>
      </c>
      <c r="O102" s="199">
        <f ca="1" t="shared" si="17"/>
        <v>40102.40258703704</v>
      </c>
      <c r="P102" s="199">
        <f ca="1" t="shared" si="18"/>
        <v>40102.40258703704</v>
      </c>
      <c r="Q102" s="199">
        <f ca="1" t="shared" si="19"/>
        <v>40102.40258703704</v>
      </c>
      <c r="R102" s="199">
        <f ca="1" t="shared" si="20"/>
        <v>40102.40258703704</v>
      </c>
      <c r="S102" s="106"/>
      <c r="T102" s="116"/>
      <c r="U102" s="116"/>
      <c r="V102" s="116"/>
      <c r="W102" s="116"/>
      <c r="X102" s="117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03"/>
      <c r="AN102" s="105"/>
      <c r="AO102" s="108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</row>
    <row r="103" spans="1:82" s="102" customFormat="1" ht="7.5" customHeight="1" hidden="1">
      <c r="A103" s="196">
        <v>87</v>
      </c>
      <c r="C103" s="106"/>
      <c r="D103" s="106"/>
      <c r="E103" s="106"/>
      <c r="F103" s="156"/>
      <c r="G103" s="170"/>
      <c r="H103" s="170"/>
      <c r="I103" s="170"/>
      <c r="J103" s="170"/>
      <c r="K103" s="150"/>
      <c r="L103" s="206">
        <f t="shared" si="22"/>
      </c>
      <c r="M103" s="207">
        <f t="shared" si="21"/>
      </c>
      <c r="N103" s="198">
        <f ca="1" t="shared" si="23"/>
        <v>40102.40258703704</v>
      </c>
      <c r="O103" s="199">
        <f ca="1" t="shared" si="17"/>
        <v>40102.40258703704</v>
      </c>
      <c r="P103" s="199">
        <f ca="1" t="shared" si="18"/>
        <v>40102.40258703704</v>
      </c>
      <c r="Q103" s="199">
        <f ca="1" t="shared" si="19"/>
        <v>40102.40258703704</v>
      </c>
      <c r="R103" s="199">
        <f ca="1" t="shared" si="20"/>
        <v>40102.40258703704</v>
      </c>
      <c r="S103" s="106"/>
      <c r="T103" s="116"/>
      <c r="U103" s="116"/>
      <c r="V103" s="116"/>
      <c r="W103" s="116"/>
      <c r="X103" s="117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03"/>
      <c r="AN103" s="105"/>
      <c r="AO103" s="108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</row>
    <row r="104" spans="1:82" s="102" customFormat="1" ht="7.5" customHeight="1" hidden="1">
      <c r="A104" s="196">
        <v>88</v>
      </c>
      <c r="C104" s="106"/>
      <c r="D104" s="106"/>
      <c r="E104" s="106"/>
      <c r="F104" s="156"/>
      <c r="G104" s="170"/>
      <c r="H104" s="170"/>
      <c r="I104" s="170"/>
      <c r="J104" s="170"/>
      <c r="K104" s="150"/>
      <c r="L104" s="206">
        <f t="shared" si="22"/>
      </c>
      <c r="M104" s="207">
        <f t="shared" si="21"/>
      </c>
      <c r="N104" s="198">
        <f ca="1" t="shared" si="23"/>
        <v>40102.40258703704</v>
      </c>
      <c r="O104" s="199">
        <f ca="1" t="shared" si="17"/>
        <v>40102.40258703704</v>
      </c>
      <c r="P104" s="199">
        <f ca="1" t="shared" si="18"/>
        <v>40102.40258703704</v>
      </c>
      <c r="Q104" s="199">
        <f ca="1" t="shared" si="19"/>
        <v>40102.40258703704</v>
      </c>
      <c r="R104" s="199">
        <f ca="1" t="shared" si="20"/>
        <v>40102.40258703704</v>
      </c>
      <c r="S104" s="106"/>
      <c r="T104" s="116"/>
      <c r="U104" s="116"/>
      <c r="V104" s="116"/>
      <c r="W104" s="116"/>
      <c r="X104" s="117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03"/>
      <c r="AN104" s="105"/>
      <c r="AO104" s="108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</row>
    <row r="105" spans="1:82" s="102" customFormat="1" ht="7.5" customHeight="1" hidden="1">
      <c r="A105" s="196">
        <v>89</v>
      </c>
      <c r="C105" s="106"/>
      <c r="D105" s="106"/>
      <c r="E105" s="106"/>
      <c r="F105" s="156"/>
      <c r="G105" s="170"/>
      <c r="H105" s="170"/>
      <c r="I105" s="170"/>
      <c r="J105" s="170"/>
      <c r="K105" s="150"/>
      <c r="L105" s="206">
        <f t="shared" si="22"/>
      </c>
      <c r="M105" s="207">
        <f t="shared" si="21"/>
      </c>
      <c r="N105" s="198">
        <f ca="1" t="shared" si="23"/>
        <v>40102.40258703704</v>
      </c>
      <c r="O105" s="199">
        <f ca="1" t="shared" si="17"/>
        <v>40102.40258703704</v>
      </c>
      <c r="P105" s="199">
        <f ca="1" t="shared" si="18"/>
        <v>40102.40258703704</v>
      </c>
      <c r="Q105" s="199">
        <f ca="1" t="shared" si="19"/>
        <v>40102.40258703704</v>
      </c>
      <c r="R105" s="199">
        <f ca="1" t="shared" si="20"/>
        <v>40102.40258703704</v>
      </c>
      <c r="S105" s="106"/>
      <c r="T105" s="116"/>
      <c r="U105" s="116"/>
      <c r="V105" s="116"/>
      <c r="W105" s="116"/>
      <c r="X105" s="117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03"/>
      <c r="AN105" s="105"/>
      <c r="AO105" s="108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</row>
    <row r="106" spans="1:82" s="102" customFormat="1" ht="7.5" customHeight="1" hidden="1">
      <c r="A106" s="196">
        <v>90</v>
      </c>
      <c r="C106" s="106"/>
      <c r="D106" s="106"/>
      <c r="E106" s="106"/>
      <c r="F106" s="156"/>
      <c r="G106" s="170"/>
      <c r="H106" s="170"/>
      <c r="I106" s="170"/>
      <c r="J106" s="170"/>
      <c r="K106" s="150"/>
      <c r="L106" s="206">
        <f t="shared" si="22"/>
      </c>
      <c r="M106" s="207">
        <f t="shared" si="21"/>
      </c>
      <c r="N106" s="198">
        <f ca="1" t="shared" si="23"/>
        <v>40102.40258703704</v>
      </c>
      <c r="O106" s="199">
        <f aca="true" ca="1" t="shared" si="24" ref="O106:O137">IF(G106="",NOW(),VLOOKUP(G106,$A$10:$M$153,13))</f>
        <v>40102.40258703704</v>
      </c>
      <c r="P106" s="199">
        <f aca="true" ca="1" t="shared" si="25" ref="P106:P137">IF(H106="",NOW(),VLOOKUP(H106,$A$10:$M$153,13))</f>
        <v>40102.40258703704</v>
      </c>
      <c r="Q106" s="199">
        <f aca="true" ca="1" t="shared" si="26" ref="Q106:Q137">IF(I106="",NOW(),VLOOKUP(I106,$A$10:$M$153,13))</f>
        <v>40102.40258703704</v>
      </c>
      <c r="R106" s="199">
        <f aca="true" ca="1" t="shared" si="27" ref="R106:R137">IF(J106="",NOW(),VLOOKUP(J106,$A$10:$M$153,13))</f>
        <v>40102.40258703704</v>
      </c>
      <c r="S106" s="106"/>
      <c r="T106" s="116"/>
      <c r="U106" s="116"/>
      <c r="V106" s="116"/>
      <c r="W106" s="116"/>
      <c r="X106" s="117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03"/>
      <c r="AN106" s="105"/>
      <c r="AO106" s="108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4"/>
      <c r="BZ106" s="194"/>
      <c r="CA106" s="194"/>
      <c r="CB106" s="194"/>
      <c r="CC106" s="194"/>
      <c r="CD106" s="194"/>
    </row>
    <row r="107" spans="1:82" s="102" customFormat="1" ht="7.5" customHeight="1" hidden="1">
      <c r="A107" s="196">
        <v>91</v>
      </c>
      <c r="C107" s="106"/>
      <c r="D107" s="106"/>
      <c r="E107" s="106"/>
      <c r="F107" s="156"/>
      <c r="G107" s="170"/>
      <c r="H107" s="170"/>
      <c r="I107" s="170"/>
      <c r="J107" s="170"/>
      <c r="K107" s="150"/>
      <c r="L107" s="206">
        <f t="shared" si="22"/>
      </c>
      <c r="M107" s="207">
        <f t="shared" si="21"/>
      </c>
      <c r="N107" s="198">
        <f ca="1" t="shared" si="23"/>
        <v>40102.40258703704</v>
      </c>
      <c r="O107" s="199">
        <f ca="1" t="shared" si="24"/>
        <v>40102.40258703704</v>
      </c>
      <c r="P107" s="199">
        <f ca="1" t="shared" si="25"/>
        <v>40102.40258703704</v>
      </c>
      <c r="Q107" s="199">
        <f ca="1" t="shared" si="26"/>
        <v>40102.40258703704</v>
      </c>
      <c r="R107" s="199">
        <f ca="1" t="shared" si="27"/>
        <v>40102.40258703704</v>
      </c>
      <c r="S107" s="106"/>
      <c r="T107" s="116"/>
      <c r="U107" s="116"/>
      <c r="V107" s="116"/>
      <c r="W107" s="116"/>
      <c r="X107" s="117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03"/>
      <c r="AN107" s="105"/>
      <c r="AO107" s="108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  <c r="BN107" s="194"/>
      <c r="BO107" s="194"/>
      <c r="BP107" s="194"/>
      <c r="BQ107" s="194"/>
      <c r="BR107" s="194"/>
      <c r="BS107" s="194"/>
      <c r="BT107" s="194"/>
      <c r="BU107" s="194"/>
      <c r="BV107" s="194"/>
      <c r="BW107" s="194"/>
      <c r="BX107" s="194"/>
      <c r="BY107" s="194"/>
      <c r="BZ107" s="194"/>
      <c r="CA107" s="194"/>
      <c r="CB107" s="194"/>
      <c r="CC107" s="194"/>
      <c r="CD107" s="194"/>
    </row>
    <row r="108" spans="1:82" s="102" customFormat="1" ht="7.5" customHeight="1" hidden="1">
      <c r="A108" s="196">
        <v>92</v>
      </c>
      <c r="C108" s="106"/>
      <c r="D108" s="106"/>
      <c r="E108" s="106"/>
      <c r="F108" s="156"/>
      <c r="G108" s="170"/>
      <c r="H108" s="170"/>
      <c r="I108" s="170"/>
      <c r="J108" s="170"/>
      <c r="K108" s="150"/>
      <c r="L108" s="206">
        <f t="shared" si="22"/>
      </c>
      <c r="M108" s="207">
        <f t="shared" si="21"/>
      </c>
      <c r="N108" s="198">
        <f ca="1" t="shared" si="23"/>
        <v>40102.40258703704</v>
      </c>
      <c r="O108" s="199">
        <f ca="1" t="shared" si="24"/>
        <v>40102.40258703704</v>
      </c>
      <c r="P108" s="199">
        <f ca="1" t="shared" si="25"/>
        <v>40102.40258703704</v>
      </c>
      <c r="Q108" s="199">
        <f ca="1" t="shared" si="26"/>
        <v>40102.40258703704</v>
      </c>
      <c r="R108" s="199">
        <f ca="1" t="shared" si="27"/>
        <v>40102.40258703704</v>
      </c>
      <c r="S108" s="106"/>
      <c r="T108" s="116"/>
      <c r="U108" s="116"/>
      <c r="V108" s="116"/>
      <c r="W108" s="116"/>
      <c r="X108" s="117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03"/>
      <c r="AN108" s="105"/>
      <c r="AO108" s="108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</row>
    <row r="109" spans="1:82" s="102" customFormat="1" ht="7.5" customHeight="1" hidden="1">
      <c r="A109" s="196">
        <v>93</v>
      </c>
      <c r="C109" s="106"/>
      <c r="D109" s="106"/>
      <c r="E109" s="106"/>
      <c r="F109" s="156"/>
      <c r="G109" s="170"/>
      <c r="H109" s="170"/>
      <c r="I109" s="170"/>
      <c r="J109" s="170"/>
      <c r="K109" s="150"/>
      <c r="L109" s="206">
        <f t="shared" si="22"/>
      </c>
      <c r="M109" s="207">
        <f t="shared" si="21"/>
      </c>
      <c r="N109" s="198">
        <f ca="1" t="shared" si="23"/>
        <v>40102.40258703704</v>
      </c>
      <c r="O109" s="199">
        <f ca="1" t="shared" si="24"/>
        <v>40102.40258703704</v>
      </c>
      <c r="P109" s="199">
        <f ca="1" t="shared" si="25"/>
        <v>40102.40258703704</v>
      </c>
      <c r="Q109" s="199">
        <f ca="1" t="shared" si="26"/>
        <v>40102.40258703704</v>
      </c>
      <c r="R109" s="199">
        <f ca="1" t="shared" si="27"/>
        <v>40102.40258703704</v>
      </c>
      <c r="S109" s="106"/>
      <c r="T109" s="116"/>
      <c r="U109" s="116"/>
      <c r="V109" s="116"/>
      <c r="W109" s="116"/>
      <c r="X109" s="117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03"/>
      <c r="AN109" s="105"/>
      <c r="AO109" s="108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</row>
    <row r="110" spans="1:82" s="102" customFormat="1" ht="7.5" customHeight="1" hidden="1">
      <c r="A110" s="196">
        <v>94</v>
      </c>
      <c r="C110" s="106"/>
      <c r="D110" s="106"/>
      <c r="E110" s="106"/>
      <c r="F110" s="156"/>
      <c r="G110" s="170"/>
      <c r="H110" s="170"/>
      <c r="I110" s="170"/>
      <c r="J110" s="170"/>
      <c r="K110" s="150"/>
      <c r="L110" s="206">
        <f t="shared" si="22"/>
      </c>
      <c r="M110" s="207">
        <f t="shared" si="21"/>
      </c>
      <c r="N110" s="198">
        <f ca="1" t="shared" si="23"/>
        <v>40102.40258703704</v>
      </c>
      <c r="O110" s="199">
        <f ca="1" t="shared" si="24"/>
        <v>40102.40258703704</v>
      </c>
      <c r="P110" s="199">
        <f ca="1" t="shared" si="25"/>
        <v>40102.40258703704</v>
      </c>
      <c r="Q110" s="199">
        <f ca="1" t="shared" si="26"/>
        <v>40102.40258703704</v>
      </c>
      <c r="R110" s="199">
        <f ca="1" t="shared" si="27"/>
        <v>40102.40258703704</v>
      </c>
      <c r="S110" s="106"/>
      <c r="T110" s="116"/>
      <c r="U110" s="116"/>
      <c r="V110" s="116"/>
      <c r="W110" s="116"/>
      <c r="X110" s="117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03"/>
      <c r="AN110" s="105"/>
      <c r="AO110" s="108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</row>
    <row r="111" spans="1:82" s="102" customFormat="1" ht="7.5" customHeight="1" hidden="1">
      <c r="A111" s="196">
        <v>95</v>
      </c>
      <c r="B111" s="106"/>
      <c r="C111" s="106"/>
      <c r="D111" s="106"/>
      <c r="E111" s="106"/>
      <c r="F111" s="156"/>
      <c r="G111" s="170"/>
      <c r="H111" s="170"/>
      <c r="I111" s="170"/>
      <c r="J111" s="170"/>
      <c r="K111" s="150"/>
      <c r="L111" s="206">
        <f t="shared" si="22"/>
      </c>
      <c r="M111" s="207">
        <f t="shared" si="21"/>
      </c>
      <c r="N111" s="198">
        <f ca="1" t="shared" si="23"/>
        <v>40102.40258703704</v>
      </c>
      <c r="O111" s="199">
        <f ca="1" t="shared" si="24"/>
        <v>40102.40258703704</v>
      </c>
      <c r="P111" s="199">
        <f ca="1" t="shared" si="25"/>
        <v>40102.40258703704</v>
      </c>
      <c r="Q111" s="199">
        <f ca="1" t="shared" si="26"/>
        <v>40102.40258703704</v>
      </c>
      <c r="R111" s="199">
        <f ca="1" t="shared" si="27"/>
        <v>40102.40258703704</v>
      </c>
      <c r="S111" s="106"/>
      <c r="T111" s="116"/>
      <c r="U111" s="116"/>
      <c r="V111" s="116"/>
      <c r="W111" s="116"/>
      <c r="X111" s="117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03"/>
      <c r="AN111" s="105"/>
      <c r="AO111" s="108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</row>
    <row r="112" spans="1:82" s="102" customFormat="1" ht="7.5" customHeight="1" hidden="1">
      <c r="A112" s="196">
        <v>96</v>
      </c>
      <c r="B112" s="106"/>
      <c r="C112" s="106"/>
      <c r="D112" s="106"/>
      <c r="E112" s="106"/>
      <c r="F112" s="156"/>
      <c r="G112" s="170"/>
      <c r="H112" s="170"/>
      <c r="I112" s="170"/>
      <c r="J112" s="170"/>
      <c r="K112" s="150"/>
      <c r="L112" s="206">
        <f t="shared" si="22"/>
      </c>
      <c r="M112" s="207">
        <f t="shared" si="21"/>
      </c>
      <c r="N112" s="198">
        <f ca="1" t="shared" si="23"/>
        <v>40102.40258703704</v>
      </c>
      <c r="O112" s="199">
        <f ca="1" t="shared" si="24"/>
        <v>40102.40258703704</v>
      </c>
      <c r="P112" s="199">
        <f ca="1" t="shared" si="25"/>
        <v>40102.40258703704</v>
      </c>
      <c r="Q112" s="199">
        <f ca="1" t="shared" si="26"/>
        <v>40102.40258703704</v>
      </c>
      <c r="R112" s="199">
        <f ca="1" t="shared" si="27"/>
        <v>40102.40258703704</v>
      </c>
      <c r="S112" s="106"/>
      <c r="T112" s="116"/>
      <c r="U112" s="116"/>
      <c r="V112" s="116"/>
      <c r="W112" s="116"/>
      <c r="X112" s="117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03"/>
      <c r="AN112" s="105"/>
      <c r="AO112" s="108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</row>
    <row r="113" spans="1:82" s="102" customFormat="1" ht="7.5" customHeight="1" hidden="1">
      <c r="A113" s="196">
        <v>97</v>
      </c>
      <c r="B113" s="106"/>
      <c r="C113" s="106"/>
      <c r="D113" s="106"/>
      <c r="E113" s="106"/>
      <c r="F113" s="156"/>
      <c r="G113" s="170"/>
      <c r="H113" s="170"/>
      <c r="I113" s="170"/>
      <c r="J113" s="170"/>
      <c r="K113" s="150"/>
      <c r="L113" s="206">
        <f t="shared" si="22"/>
      </c>
      <c r="M113" s="207">
        <f t="shared" si="21"/>
      </c>
      <c r="N113" s="198">
        <f ca="1" t="shared" si="23"/>
        <v>40102.40258703704</v>
      </c>
      <c r="O113" s="199">
        <f ca="1" t="shared" si="24"/>
        <v>40102.40258703704</v>
      </c>
      <c r="P113" s="199">
        <f ca="1" t="shared" si="25"/>
        <v>40102.40258703704</v>
      </c>
      <c r="Q113" s="199">
        <f ca="1" t="shared" si="26"/>
        <v>40102.40258703704</v>
      </c>
      <c r="R113" s="199">
        <f ca="1" t="shared" si="27"/>
        <v>40102.40258703704</v>
      </c>
      <c r="S113" s="106"/>
      <c r="T113" s="116"/>
      <c r="U113" s="116"/>
      <c r="V113" s="116"/>
      <c r="W113" s="116"/>
      <c r="X113" s="117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03"/>
      <c r="AN113" s="105"/>
      <c r="AO113" s="108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</row>
    <row r="114" spans="1:82" s="102" customFormat="1" ht="7.5" customHeight="1" hidden="1">
      <c r="A114" s="196">
        <v>98</v>
      </c>
      <c r="B114" s="106"/>
      <c r="C114" s="106"/>
      <c r="D114" s="106"/>
      <c r="E114" s="106"/>
      <c r="F114" s="156"/>
      <c r="G114" s="170"/>
      <c r="H114" s="170"/>
      <c r="I114" s="170"/>
      <c r="J114" s="170"/>
      <c r="K114" s="150"/>
      <c r="L114" s="206">
        <f t="shared" si="22"/>
      </c>
      <c r="M114" s="207">
        <f t="shared" si="21"/>
      </c>
      <c r="N114" s="198">
        <f ca="1" t="shared" si="23"/>
        <v>40102.40258703704</v>
      </c>
      <c r="O114" s="199">
        <f ca="1" t="shared" si="24"/>
        <v>40102.40258703704</v>
      </c>
      <c r="P114" s="199">
        <f ca="1" t="shared" si="25"/>
        <v>40102.40258703704</v>
      </c>
      <c r="Q114" s="199">
        <f ca="1" t="shared" si="26"/>
        <v>40102.40258703704</v>
      </c>
      <c r="R114" s="199">
        <f ca="1" t="shared" si="27"/>
        <v>40102.40258703704</v>
      </c>
      <c r="S114" s="106"/>
      <c r="T114" s="116"/>
      <c r="U114" s="116"/>
      <c r="V114" s="116"/>
      <c r="W114" s="116"/>
      <c r="X114" s="117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03"/>
      <c r="AN114" s="105"/>
      <c r="AO114" s="108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194"/>
      <c r="CD114" s="194"/>
    </row>
    <row r="115" spans="1:82" s="102" customFormat="1" ht="7.5" customHeight="1" hidden="1">
      <c r="A115" s="196">
        <v>99</v>
      </c>
      <c r="B115" s="106"/>
      <c r="C115" s="106"/>
      <c r="D115" s="106"/>
      <c r="E115" s="106"/>
      <c r="F115" s="156"/>
      <c r="G115" s="170"/>
      <c r="H115" s="170"/>
      <c r="I115" s="170"/>
      <c r="J115" s="170"/>
      <c r="K115" s="150"/>
      <c r="L115" s="206">
        <f t="shared" si="22"/>
      </c>
      <c r="M115" s="207">
        <f t="shared" si="21"/>
      </c>
      <c r="N115" s="198">
        <f ca="1" t="shared" si="23"/>
        <v>40102.40258703704</v>
      </c>
      <c r="O115" s="199">
        <f ca="1" t="shared" si="24"/>
        <v>40102.40258703704</v>
      </c>
      <c r="P115" s="199">
        <f ca="1" t="shared" si="25"/>
        <v>40102.40258703704</v>
      </c>
      <c r="Q115" s="199">
        <f ca="1" t="shared" si="26"/>
        <v>40102.40258703704</v>
      </c>
      <c r="R115" s="199">
        <f ca="1" t="shared" si="27"/>
        <v>40102.40258703704</v>
      </c>
      <c r="S115" s="106"/>
      <c r="T115" s="116"/>
      <c r="U115" s="116"/>
      <c r="V115" s="116"/>
      <c r="W115" s="116"/>
      <c r="X115" s="117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03"/>
      <c r="AN115" s="105"/>
      <c r="AO115" s="108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</row>
    <row r="116" spans="1:82" s="102" customFormat="1" ht="7.5" customHeight="1" hidden="1">
      <c r="A116" s="196">
        <v>100</v>
      </c>
      <c r="B116" s="106"/>
      <c r="C116" s="106"/>
      <c r="D116" s="106"/>
      <c r="E116" s="106"/>
      <c r="F116" s="156"/>
      <c r="G116" s="170"/>
      <c r="H116" s="170"/>
      <c r="I116" s="170"/>
      <c r="J116" s="170"/>
      <c r="K116" s="150"/>
      <c r="L116" s="206">
        <f t="shared" si="22"/>
      </c>
      <c r="M116" s="207">
        <f t="shared" si="21"/>
      </c>
      <c r="N116" s="198">
        <f ca="1" t="shared" si="23"/>
        <v>40102.40258703704</v>
      </c>
      <c r="O116" s="199">
        <f ca="1" t="shared" si="24"/>
        <v>40102.40258703704</v>
      </c>
      <c r="P116" s="199">
        <f ca="1" t="shared" si="25"/>
        <v>40102.40258703704</v>
      </c>
      <c r="Q116" s="199">
        <f ca="1" t="shared" si="26"/>
        <v>40102.40258703704</v>
      </c>
      <c r="R116" s="199">
        <f ca="1" t="shared" si="27"/>
        <v>40102.40258703704</v>
      </c>
      <c r="S116" s="106"/>
      <c r="T116" s="116"/>
      <c r="U116" s="116"/>
      <c r="V116" s="116"/>
      <c r="W116" s="116"/>
      <c r="X116" s="117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03"/>
      <c r="AN116" s="105"/>
      <c r="AO116" s="108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</row>
    <row r="117" spans="1:82" s="102" customFormat="1" ht="7.5" customHeight="1" hidden="1">
      <c r="A117" s="196">
        <v>101</v>
      </c>
      <c r="B117" s="106"/>
      <c r="C117" s="106"/>
      <c r="D117" s="106"/>
      <c r="E117" s="106"/>
      <c r="F117" s="156"/>
      <c r="G117" s="170"/>
      <c r="H117" s="170"/>
      <c r="I117" s="170"/>
      <c r="J117" s="170"/>
      <c r="K117" s="150"/>
      <c r="L117" s="206">
        <f t="shared" si="22"/>
      </c>
      <c r="M117" s="207">
        <f t="shared" si="21"/>
      </c>
      <c r="N117" s="198">
        <f ca="1" t="shared" si="23"/>
        <v>40102.40258703704</v>
      </c>
      <c r="O117" s="199">
        <f ca="1" t="shared" si="24"/>
        <v>40102.40258703704</v>
      </c>
      <c r="P117" s="199">
        <f ca="1" t="shared" si="25"/>
        <v>40102.40258703704</v>
      </c>
      <c r="Q117" s="199">
        <f ca="1" t="shared" si="26"/>
        <v>40102.40258703704</v>
      </c>
      <c r="R117" s="199">
        <f ca="1" t="shared" si="27"/>
        <v>40102.40258703704</v>
      </c>
      <c r="S117" s="106"/>
      <c r="T117" s="116"/>
      <c r="U117" s="116"/>
      <c r="V117" s="116"/>
      <c r="W117" s="116"/>
      <c r="X117" s="117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03"/>
      <c r="AN117" s="105"/>
      <c r="AO117" s="108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194"/>
      <c r="CB117" s="194"/>
      <c r="CC117" s="194"/>
      <c r="CD117" s="194"/>
    </row>
    <row r="118" spans="1:82" s="102" customFormat="1" ht="7.5" customHeight="1" hidden="1">
      <c r="A118" s="196">
        <v>102</v>
      </c>
      <c r="B118" s="106"/>
      <c r="C118" s="106"/>
      <c r="D118" s="106"/>
      <c r="E118" s="106"/>
      <c r="F118" s="156"/>
      <c r="G118" s="170"/>
      <c r="H118" s="170"/>
      <c r="I118" s="170"/>
      <c r="J118" s="170"/>
      <c r="K118" s="150"/>
      <c r="L118" s="206">
        <f t="shared" si="22"/>
      </c>
      <c r="M118" s="207">
        <f t="shared" si="21"/>
      </c>
      <c r="N118" s="198">
        <f ca="1" t="shared" si="23"/>
        <v>40102.40258703704</v>
      </c>
      <c r="O118" s="199">
        <f ca="1" t="shared" si="24"/>
        <v>40102.40258703704</v>
      </c>
      <c r="P118" s="199">
        <f ca="1" t="shared" si="25"/>
        <v>40102.40258703704</v>
      </c>
      <c r="Q118" s="199">
        <f ca="1" t="shared" si="26"/>
        <v>40102.40258703704</v>
      </c>
      <c r="R118" s="199">
        <f ca="1" t="shared" si="27"/>
        <v>40102.40258703704</v>
      </c>
      <c r="S118" s="106"/>
      <c r="T118" s="116"/>
      <c r="U118" s="116"/>
      <c r="V118" s="116"/>
      <c r="W118" s="116"/>
      <c r="X118" s="117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03"/>
      <c r="AN118" s="105"/>
      <c r="AO118" s="108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</row>
    <row r="119" spans="1:82" s="102" customFormat="1" ht="12" customHeight="1" hidden="1">
      <c r="A119" s="196">
        <v>103</v>
      </c>
      <c r="B119" s="106"/>
      <c r="C119" s="106"/>
      <c r="D119" s="106"/>
      <c r="E119" s="106"/>
      <c r="F119" s="156"/>
      <c r="G119" s="170"/>
      <c r="H119" s="170"/>
      <c r="I119" s="170"/>
      <c r="J119" s="170"/>
      <c r="K119" s="150"/>
      <c r="L119" s="206">
        <f t="shared" si="22"/>
      </c>
      <c r="M119" s="207">
        <f t="shared" si="21"/>
      </c>
      <c r="N119" s="198">
        <f ca="1" t="shared" si="23"/>
        <v>40102.40258703704</v>
      </c>
      <c r="O119" s="199">
        <f ca="1" t="shared" si="24"/>
        <v>40102.40258703704</v>
      </c>
      <c r="P119" s="199">
        <f ca="1" t="shared" si="25"/>
        <v>40102.40258703704</v>
      </c>
      <c r="Q119" s="199">
        <f ca="1" t="shared" si="26"/>
        <v>40102.40258703704</v>
      </c>
      <c r="R119" s="199">
        <f ca="1" t="shared" si="27"/>
        <v>40102.40258703704</v>
      </c>
      <c r="S119" s="106"/>
      <c r="T119" s="116"/>
      <c r="U119" s="116"/>
      <c r="V119" s="116"/>
      <c r="W119" s="116"/>
      <c r="X119" s="117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03"/>
      <c r="AN119" s="105"/>
      <c r="AO119" s="108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</row>
    <row r="120" spans="1:82" s="102" customFormat="1" ht="12" customHeight="1" hidden="1">
      <c r="A120" s="196">
        <v>104</v>
      </c>
      <c r="B120" s="106"/>
      <c r="C120" s="106"/>
      <c r="D120" s="106"/>
      <c r="E120" s="106"/>
      <c r="F120" s="156"/>
      <c r="G120" s="170"/>
      <c r="H120" s="170"/>
      <c r="I120" s="170"/>
      <c r="J120" s="170"/>
      <c r="K120" s="150"/>
      <c r="L120" s="206">
        <f t="shared" si="22"/>
      </c>
      <c r="M120" s="207">
        <f t="shared" si="21"/>
      </c>
      <c r="N120" s="198">
        <f ca="1" t="shared" si="23"/>
        <v>40102.40258703704</v>
      </c>
      <c r="O120" s="199">
        <f ca="1" t="shared" si="24"/>
        <v>40102.40258703704</v>
      </c>
      <c r="P120" s="199">
        <f ca="1" t="shared" si="25"/>
        <v>40102.40258703704</v>
      </c>
      <c r="Q120" s="199">
        <f ca="1" t="shared" si="26"/>
        <v>40102.40258703704</v>
      </c>
      <c r="R120" s="199">
        <f ca="1" t="shared" si="27"/>
        <v>40102.40258703704</v>
      </c>
      <c r="S120" s="106"/>
      <c r="T120" s="116"/>
      <c r="U120" s="116"/>
      <c r="V120" s="116"/>
      <c r="W120" s="116"/>
      <c r="X120" s="117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03"/>
      <c r="AN120" s="105"/>
      <c r="AO120" s="108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</row>
    <row r="121" spans="1:82" s="102" customFormat="1" ht="12" customHeight="1" hidden="1">
      <c r="A121" s="196">
        <v>105</v>
      </c>
      <c r="B121" s="106"/>
      <c r="C121" s="106"/>
      <c r="D121" s="106"/>
      <c r="E121" s="106"/>
      <c r="F121" s="156"/>
      <c r="G121" s="170"/>
      <c r="H121" s="170"/>
      <c r="I121" s="170"/>
      <c r="J121" s="170"/>
      <c r="K121" s="150"/>
      <c r="L121" s="206">
        <f t="shared" si="22"/>
      </c>
      <c r="M121" s="207">
        <f t="shared" si="21"/>
      </c>
      <c r="N121" s="198">
        <f ca="1" t="shared" si="23"/>
        <v>40102.40258703704</v>
      </c>
      <c r="O121" s="199">
        <f ca="1" t="shared" si="24"/>
        <v>40102.40258703704</v>
      </c>
      <c r="P121" s="199">
        <f ca="1" t="shared" si="25"/>
        <v>40102.40258703704</v>
      </c>
      <c r="Q121" s="199">
        <f ca="1" t="shared" si="26"/>
        <v>40102.40258703704</v>
      </c>
      <c r="R121" s="199">
        <f ca="1" t="shared" si="27"/>
        <v>40102.40258703704</v>
      </c>
      <c r="S121" s="106"/>
      <c r="T121" s="116"/>
      <c r="U121" s="116"/>
      <c r="V121" s="116"/>
      <c r="W121" s="116"/>
      <c r="X121" s="117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03"/>
      <c r="AN121" s="105"/>
      <c r="AO121" s="108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</row>
    <row r="122" spans="1:82" s="102" customFormat="1" ht="12" customHeight="1" hidden="1">
      <c r="A122" s="196">
        <v>106</v>
      </c>
      <c r="B122" s="106"/>
      <c r="C122" s="106"/>
      <c r="D122" s="106"/>
      <c r="E122" s="106"/>
      <c r="F122" s="156"/>
      <c r="G122" s="170"/>
      <c r="H122" s="170"/>
      <c r="I122" s="170"/>
      <c r="J122" s="170"/>
      <c r="K122" s="150"/>
      <c r="L122" s="206">
        <f t="shared" si="22"/>
      </c>
      <c r="M122" s="207">
        <f t="shared" si="21"/>
      </c>
      <c r="N122" s="198">
        <f ca="1" t="shared" si="23"/>
        <v>40102.40258703704</v>
      </c>
      <c r="O122" s="199">
        <f ca="1" t="shared" si="24"/>
        <v>40102.40258703704</v>
      </c>
      <c r="P122" s="199">
        <f ca="1" t="shared" si="25"/>
        <v>40102.40258703704</v>
      </c>
      <c r="Q122" s="199">
        <f ca="1" t="shared" si="26"/>
        <v>40102.40258703704</v>
      </c>
      <c r="R122" s="199">
        <f ca="1" t="shared" si="27"/>
        <v>40102.40258703704</v>
      </c>
      <c r="S122" s="106"/>
      <c r="T122" s="116"/>
      <c r="U122" s="116"/>
      <c r="V122" s="116"/>
      <c r="W122" s="116"/>
      <c r="X122" s="117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03"/>
      <c r="AN122" s="105"/>
      <c r="AO122" s="108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94"/>
      <c r="CC122" s="194"/>
      <c r="CD122" s="194"/>
    </row>
    <row r="123" spans="1:82" s="102" customFormat="1" ht="12" customHeight="1" hidden="1">
      <c r="A123" s="196">
        <v>107</v>
      </c>
      <c r="B123" s="106"/>
      <c r="C123" s="106"/>
      <c r="D123" s="106"/>
      <c r="E123" s="106"/>
      <c r="F123" s="156"/>
      <c r="G123" s="170"/>
      <c r="H123" s="170"/>
      <c r="I123" s="170"/>
      <c r="J123" s="170"/>
      <c r="K123" s="150"/>
      <c r="L123" s="206">
        <f t="shared" si="22"/>
      </c>
      <c r="M123" s="207">
        <f t="shared" si="21"/>
      </c>
      <c r="N123" s="198">
        <f ca="1" t="shared" si="23"/>
        <v>40102.40258703704</v>
      </c>
      <c r="O123" s="199">
        <f ca="1" t="shared" si="24"/>
        <v>40102.40258703704</v>
      </c>
      <c r="P123" s="199">
        <f ca="1" t="shared" si="25"/>
        <v>40102.40258703704</v>
      </c>
      <c r="Q123" s="199">
        <f ca="1" t="shared" si="26"/>
        <v>40102.40258703704</v>
      </c>
      <c r="R123" s="199">
        <f ca="1" t="shared" si="27"/>
        <v>40102.40258703704</v>
      </c>
      <c r="S123" s="106"/>
      <c r="T123" s="116"/>
      <c r="U123" s="116"/>
      <c r="V123" s="116"/>
      <c r="W123" s="116"/>
      <c r="X123" s="117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03"/>
      <c r="AN123" s="105"/>
      <c r="AO123" s="108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</row>
    <row r="124" spans="1:82" s="102" customFormat="1" ht="12" customHeight="1" hidden="1">
      <c r="A124" s="196">
        <v>108</v>
      </c>
      <c r="B124" s="106"/>
      <c r="C124" s="106"/>
      <c r="D124" s="106"/>
      <c r="E124" s="106"/>
      <c r="F124" s="156"/>
      <c r="G124" s="170"/>
      <c r="H124" s="170"/>
      <c r="I124" s="170"/>
      <c r="J124" s="170"/>
      <c r="K124" s="150"/>
      <c r="L124" s="206">
        <f t="shared" si="22"/>
      </c>
      <c r="M124" s="207">
        <f t="shared" si="21"/>
      </c>
      <c r="N124" s="198">
        <f ca="1" t="shared" si="23"/>
        <v>40102.40258703704</v>
      </c>
      <c r="O124" s="199">
        <f ca="1" t="shared" si="24"/>
        <v>40102.40258703704</v>
      </c>
      <c r="P124" s="199">
        <f ca="1" t="shared" si="25"/>
        <v>40102.40258703704</v>
      </c>
      <c r="Q124" s="199">
        <f ca="1" t="shared" si="26"/>
        <v>40102.40258703704</v>
      </c>
      <c r="R124" s="199">
        <f ca="1" t="shared" si="27"/>
        <v>40102.40258703704</v>
      </c>
      <c r="S124" s="106"/>
      <c r="T124" s="116"/>
      <c r="U124" s="116"/>
      <c r="V124" s="116"/>
      <c r="W124" s="116"/>
      <c r="X124" s="117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03"/>
      <c r="AN124" s="105"/>
      <c r="AO124" s="108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4"/>
      <c r="BQ124" s="194"/>
      <c r="BR124" s="194"/>
      <c r="BS124" s="194"/>
      <c r="BT124" s="194"/>
      <c r="BU124" s="194"/>
      <c r="BV124" s="194"/>
      <c r="BW124" s="194"/>
      <c r="BX124" s="194"/>
      <c r="BY124" s="194"/>
      <c r="BZ124" s="194"/>
      <c r="CA124" s="194"/>
      <c r="CB124" s="194"/>
      <c r="CC124" s="194"/>
      <c r="CD124" s="194"/>
    </row>
    <row r="125" spans="1:82" s="102" customFormat="1" ht="12" customHeight="1" hidden="1">
      <c r="A125" s="196">
        <v>109</v>
      </c>
      <c r="B125" s="106"/>
      <c r="C125" s="106"/>
      <c r="D125" s="106"/>
      <c r="E125" s="106"/>
      <c r="F125" s="156"/>
      <c r="G125" s="170"/>
      <c r="H125" s="170"/>
      <c r="I125" s="170"/>
      <c r="J125" s="170"/>
      <c r="K125" s="150"/>
      <c r="L125" s="206">
        <f t="shared" si="22"/>
      </c>
      <c r="M125" s="207">
        <f t="shared" si="21"/>
      </c>
      <c r="N125" s="198">
        <f ca="1" t="shared" si="23"/>
        <v>40102.40258703704</v>
      </c>
      <c r="O125" s="199">
        <f ca="1" t="shared" si="24"/>
        <v>40102.40258703704</v>
      </c>
      <c r="P125" s="199">
        <f ca="1" t="shared" si="25"/>
        <v>40102.40258703704</v>
      </c>
      <c r="Q125" s="199">
        <f ca="1" t="shared" si="26"/>
        <v>40102.40258703704</v>
      </c>
      <c r="R125" s="199">
        <f ca="1" t="shared" si="27"/>
        <v>40102.40258703704</v>
      </c>
      <c r="S125" s="106"/>
      <c r="T125" s="116"/>
      <c r="U125" s="116"/>
      <c r="V125" s="116"/>
      <c r="W125" s="116"/>
      <c r="X125" s="117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03"/>
      <c r="AN125" s="105"/>
      <c r="AO125" s="108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</row>
    <row r="126" spans="1:82" s="102" customFormat="1" ht="12" customHeight="1" hidden="1">
      <c r="A126" s="196">
        <v>110</v>
      </c>
      <c r="B126" s="106"/>
      <c r="C126" s="106"/>
      <c r="D126" s="106"/>
      <c r="E126" s="106"/>
      <c r="F126" s="156"/>
      <c r="G126" s="170"/>
      <c r="H126" s="170"/>
      <c r="I126" s="170"/>
      <c r="J126" s="170"/>
      <c r="K126" s="150"/>
      <c r="L126" s="206">
        <f t="shared" si="22"/>
      </c>
      <c r="M126" s="207">
        <f t="shared" si="21"/>
      </c>
      <c r="N126" s="198">
        <f ca="1" t="shared" si="23"/>
        <v>40102.40258703704</v>
      </c>
      <c r="O126" s="199">
        <f ca="1" t="shared" si="24"/>
        <v>40102.40258703704</v>
      </c>
      <c r="P126" s="199">
        <f ca="1" t="shared" si="25"/>
        <v>40102.40258703704</v>
      </c>
      <c r="Q126" s="199">
        <f ca="1" t="shared" si="26"/>
        <v>40102.40258703704</v>
      </c>
      <c r="R126" s="199">
        <f ca="1" t="shared" si="27"/>
        <v>40102.40258703704</v>
      </c>
      <c r="S126" s="106"/>
      <c r="T126" s="116"/>
      <c r="U126" s="116"/>
      <c r="V126" s="116"/>
      <c r="W126" s="116"/>
      <c r="X126" s="117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03"/>
      <c r="AN126" s="105"/>
      <c r="AO126" s="108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  <c r="BM126" s="194"/>
      <c r="BN126" s="194"/>
      <c r="BO126" s="194"/>
      <c r="BP126" s="194"/>
      <c r="BQ126" s="194"/>
      <c r="BR126" s="194"/>
      <c r="BS126" s="194"/>
      <c r="BT126" s="194"/>
      <c r="BU126" s="194"/>
      <c r="BV126" s="194"/>
      <c r="BW126" s="194"/>
      <c r="BX126" s="194"/>
      <c r="BY126" s="194"/>
      <c r="BZ126" s="194"/>
      <c r="CA126" s="194"/>
      <c r="CB126" s="194"/>
      <c r="CC126" s="194"/>
      <c r="CD126" s="194"/>
    </row>
    <row r="127" spans="1:82" s="102" customFormat="1" ht="7.5" customHeight="1" hidden="1">
      <c r="A127" s="196">
        <v>111</v>
      </c>
      <c r="B127" s="106"/>
      <c r="C127" s="106"/>
      <c r="D127" s="106"/>
      <c r="E127" s="106"/>
      <c r="F127" s="156"/>
      <c r="G127" s="170"/>
      <c r="H127" s="170"/>
      <c r="I127" s="170"/>
      <c r="J127" s="170"/>
      <c r="K127" s="150"/>
      <c r="L127" s="206">
        <f t="shared" si="22"/>
      </c>
      <c r="M127" s="207">
        <f t="shared" si="21"/>
      </c>
      <c r="N127" s="198">
        <f ca="1" t="shared" si="23"/>
        <v>40102.40258703704</v>
      </c>
      <c r="O127" s="199">
        <f ca="1" t="shared" si="24"/>
        <v>40102.40258703704</v>
      </c>
      <c r="P127" s="199">
        <f ca="1" t="shared" si="25"/>
        <v>40102.40258703704</v>
      </c>
      <c r="Q127" s="199">
        <f ca="1" t="shared" si="26"/>
        <v>40102.40258703704</v>
      </c>
      <c r="R127" s="199">
        <f ca="1" t="shared" si="27"/>
        <v>40102.40258703704</v>
      </c>
      <c r="S127" s="106"/>
      <c r="T127" s="116"/>
      <c r="U127" s="116"/>
      <c r="V127" s="116"/>
      <c r="W127" s="116"/>
      <c r="X127" s="117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03"/>
      <c r="AN127" s="105"/>
      <c r="AO127" s="108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4"/>
      <c r="BC127" s="194"/>
      <c r="BD127" s="194"/>
      <c r="BE127" s="194"/>
      <c r="BF127" s="194"/>
      <c r="BG127" s="194"/>
      <c r="BH127" s="194"/>
      <c r="BI127" s="194"/>
      <c r="BJ127" s="194"/>
      <c r="BK127" s="194"/>
      <c r="BL127" s="194"/>
      <c r="BM127" s="194"/>
      <c r="BN127" s="194"/>
      <c r="BO127" s="194"/>
      <c r="BP127" s="194"/>
      <c r="BQ127" s="194"/>
      <c r="BR127" s="194"/>
      <c r="BS127" s="194"/>
      <c r="BT127" s="194"/>
      <c r="BU127" s="194"/>
      <c r="BV127" s="194"/>
      <c r="BW127" s="194"/>
      <c r="BX127" s="194"/>
      <c r="BY127" s="194"/>
      <c r="BZ127" s="194"/>
      <c r="CA127" s="194"/>
      <c r="CB127" s="194"/>
      <c r="CC127" s="194"/>
      <c r="CD127" s="194"/>
    </row>
    <row r="128" spans="1:82" s="102" customFormat="1" ht="7.5" customHeight="1" hidden="1">
      <c r="A128" s="196">
        <v>112</v>
      </c>
      <c r="B128" s="106"/>
      <c r="C128" s="106"/>
      <c r="D128" s="106"/>
      <c r="E128" s="106"/>
      <c r="F128" s="156"/>
      <c r="G128" s="170"/>
      <c r="H128" s="170"/>
      <c r="I128" s="170"/>
      <c r="J128" s="170"/>
      <c r="K128" s="150"/>
      <c r="L128" s="206">
        <f t="shared" si="22"/>
      </c>
      <c r="M128" s="207">
        <f t="shared" si="21"/>
      </c>
      <c r="N128" s="198">
        <f ca="1" t="shared" si="23"/>
        <v>40102.40258703704</v>
      </c>
      <c r="O128" s="199">
        <f ca="1" t="shared" si="24"/>
        <v>40102.40258703704</v>
      </c>
      <c r="P128" s="199">
        <f ca="1" t="shared" si="25"/>
        <v>40102.40258703704</v>
      </c>
      <c r="Q128" s="199">
        <f ca="1" t="shared" si="26"/>
        <v>40102.40258703704</v>
      </c>
      <c r="R128" s="199">
        <f ca="1" t="shared" si="27"/>
        <v>40102.40258703704</v>
      </c>
      <c r="S128" s="106"/>
      <c r="T128" s="116"/>
      <c r="U128" s="116"/>
      <c r="V128" s="116"/>
      <c r="W128" s="116"/>
      <c r="X128" s="117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03"/>
      <c r="AN128" s="105"/>
      <c r="AO128" s="108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  <c r="BN128" s="194"/>
      <c r="BO128" s="194"/>
      <c r="BP128" s="194"/>
      <c r="BQ128" s="194"/>
      <c r="BR128" s="194"/>
      <c r="BS128" s="194"/>
      <c r="BT128" s="194"/>
      <c r="BU128" s="194"/>
      <c r="BV128" s="194"/>
      <c r="BW128" s="194"/>
      <c r="BX128" s="194"/>
      <c r="BY128" s="194"/>
      <c r="BZ128" s="194"/>
      <c r="CA128" s="194"/>
      <c r="CB128" s="194"/>
      <c r="CC128" s="194"/>
      <c r="CD128" s="194"/>
    </row>
    <row r="129" spans="1:82" s="102" customFormat="1" ht="7.5" customHeight="1" hidden="1">
      <c r="A129" s="196">
        <v>113</v>
      </c>
      <c r="B129" s="106"/>
      <c r="C129" s="106"/>
      <c r="D129" s="106"/>
      <c r="E129" s="106"/>
      <c r="F129" s="156"/>
      <c r="G129" s="170"/>
      <c r="H129" s="170"/>
      <c r="I129" s="170"/>
      <c r="J129" s="170"/>
      <c r="K129" s="150"/>
      <c r="L129" s="206">
        <f t="shared" si="22"/>
      </c>
      <c r="M129" s="207">
        <f t="shared" si="21"/>
      </c>
      <c r="N129" s="198">
        <f ca="1" t="shared" si="23"/>
        <v>40102.40258703704</v>
      </c>
      <c r="O129" s="199">
        <f ca="1" t="shared" si="24"/>
        <v>40102.40258703704</v>
      </c>
      <c r="P129" s="199">
        <f ca="1" t="shared" si="25"/>
        <v>40102.40258703704</v>
      </c>
      <c r="Q129" s="199">
        <f ca="1" t="shared" si="26"/>
        <v>40102.40258703704</v>
      </c>
      <c r="R129" s="199">
        <f ca="1" t="shared" si="27"/>
        <v>40102.40258703704</v>
      </c>
      <c r="S129" s="106"/>
      <c r="T129" s="116"/>
      <c r="U129" s="116"/>
      <c r="V129" s="116"/>
      <c r="W129" s="116"/>
      <c r="X129" s="117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03"/>
      <c r="AN129" s="105"/>
      <c r="AO129" s="108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4"/>
      <c r="BC129" s="194"/>
      <c r="BD129" s="194"/>
      <c r="BE129" s="194"/>
      <c r="BF129" s="194"/>
      <c r="BG129" s="194"/>
      <c r="BH129" s="194"/>
      <c r="BI129" s="194"/>
      <c r="BJ129" s="194"/>
      <c r="BK129" s="194"/>
      <c r="BL129" s="194"/>
      <c r="BM129" s="194"/>
      <c r="BN129" s="194"/>
      <c r="BO129" s="194"/>
      <c r="BP129" s="194"/>
      <c r="BQ129" s="194"/>
      <c r="BR129" s="194"/>
      <c r="BS129" s="194"/>
      <c r="BT129" s="194"/>
      <c r="BU129" s="194"/>
      <c r="BV129" s="194"/>
      <c r="BW129" s="194"/>
      <c r="BX129" s="194"/>
      <c r="BY129" s="194"/>
      <c r="BZ129" s="194"/>
      <c r="CA129" s="194"/>
      <c r="CB129" s="194"/>
      <c r="CC129" s="194"/>
      <c r="CD129" s="194"/>
    </row>
    <row r="130" spans="1:82" s="102" customFormat="1" ht="7.5" customHeight="1" hidden="1">
      <c r="A130" s="196">
        <v>114</v>
      </c>
      <c r="B130" s="106"/>
      <c r="C130" s="106"/>
      <c r="D130" s="106"/>
      <c r="E130" s="106"/>
      <c r="F130" s="156"/>
      <c r="G130" s="170"/>
      <c r="H130" s="170"/>
      <c r="I130" s="170"/>
      <c r="J130" s="170"/>
      <c r="K130" s="150"/>
      <c r="L130" s="206">
        <f t="shared" si="22"/>
      </c>
      <c r="M130" s="207">
        <f t="shared" si="21"/>
      </c>
      <c r="N130" s="198">
        <f ca="1" t="shared" si="23"/>
        <v>40102.40258703704</v>
      </c>
      <c r="O130" s="199">
        <f ca="1" t="shared" si="24"/>
        <v>40102.40258703704</v>
      </c>
      <c r="P130" s="199">
        <f ca="1" t="shared" si="25"/>
        <v>40102.40258703704</v>
      </c>
      <c r="Q130" s="199">
        <f ca="1" t="shared" si="26"/>
        <v>40102.40258703704</v>
      </c>
      <c r="R130" s="199">
        <f ca="1" t="shared" si="27"/>
        <v>40102.40258703704</v>
      </c>
      <c r="S130" s="106"/>
      <c r="T130" s="116"/>
      <c r="U130" s="116"/>
      <c r="V130" s="116"/>
      <c r="W130" s="116"/>
      <c r="X130" s="117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03"/>
      <c r="AN130" s="105"/>
      <c r="AO130" s="108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  <c r="BM130" s="194"/>
      <c r="BN130" s="194"/>
      <c r="BO130" s="194"/>
      <c r="BP130" s="194"/>
      <c r="BQ130" s="194"/>
      <c r="BR130" s="194"/>
      <c r="BS130" s="194"/>
      <c r="BT130" s="194"/>
      <c r="BU130" s="194"/>
      <c r="BV130" s="194"/>
      <c r="BW130" s="194"/>
      <c r="BX130" s="194"/>
      <c r="BY130" s="194"/>
      <c r="BZ130" s="194"/>
      <c r="CA130" s="194"/>
      <c r="CB130" s="194"/>
      <c r="CC130" s="194"/>
      <c r="CD130" s="194"/>
    </row>
    <row r="131" spans="1:82" s="102" customFormat="1" ht="7.5" customHeight="1" hidden="1">
      <c r="A131" s="196">
        <v>115</v>
      </c>
      <c r="B131" s="106"/>
      <c r="C131" s="106"/>
      <c r="D131" s="106"/>
      <c r="E131" s="106"/>
      <c r="F131" s="156"/>
      <c r="G131" s="170"/>
      <c r="H131" s="170"/>
      <c r="I131" s="170"/>
      <c r="J131" s="170"/>
      <c r="K131" s="150"/>
      <c r="L131" s="206">
        <f t="shared" si="22"/>
      </c>
      <c r="M131" s="207">
        <f t="shared" si="21"/>
      </c>
      <c r="N131" s="198">
        <f ca="1" t="shared" si="23"/>
        <v>40102.40258703704</v>
      </c>
      <c r="O131" s="199">
        <f ca="1" t="shared" si="24"/>
        <v>40102.40258703704</v>
      </c>
      <c r="P131" s="199">
        <f ca="1" t="shared" si="25"/>
        <v>40102.40258703704</v>
      </c>
      <c r="Q131" s="199">
        <f ca="1" t="shared" si="26"/>
        <v>40102.40258703704</v>
      </c>
      <c r="R131" s="199">
        <f ca="1" t="shared" si="27"/>
        <v>40102.40258703704</v>
      </c>
      <c r="S131" s="106"/>
      <c r="T131" s="116"/>
      <c r="U131" s="116"/>
      <c r="V131" s="116"/>
      <c r="W131" s="116"/>
      <c r="X131" s="117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03"/>
      <c r="AN131" s="105"/>
      <c r="AO131" s="108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4"/>
      <c r="BC131" s="194"/>
      <c r="BD131" s="194"/>
      <c r="BE131" s="194"/>
      <c r="BF131" s="194"/>
      <c r="BG131" s="194"/>
      <c r="BH131" s="194"/>
      <c r="BI131" s="194"/>
      <c r="BJ131" s="194"/>
      <c r="BK131" s="194"/>
      <c r="BL131" s="194"/>
      <c r="BM131" s="194"/>
      <c r="BN131" s="194"/>
      <c r="BO131" s="194"/>
      <c r="BP131" s="194"/>
      <c r="BQ131" s="194"/>
      <c r="BR131" s="194"/>
      <c r="BS131" s="194"/>
      <c r="BT131" s="194"/>
      <c r="BU131" s="194"/>
      <c r="BV131" s="194"/>
      <c r="BW131" s="194"/>
      <c r="BX131" s="194"/>
      <c r="BY131" s="194"/>
      <c r="BZ131" s="194"/>
      <c r="CA131" s="194"/>
      <c r="CB131" s="194"/>
      <c r="CC131" s="194"/>
      <c r="CD131" s="194"/>
    </row>
    <row r="132" spans="1:82" s="102" customFormat="1" ht="7.5" customHeight="1" hidden="1">
      <c r="A132" s="196">
        <v>116</v>
      </c>
      <c r="B132" s="106"/>
      <c r="C132" s="106"/>
      <c r="D132" s="106"/>
      <c r="E132" s="106"/>
      <c r="F132" s="156"/>
      <c r="G132" s="170"/>
      <c r="H132" s="170"/>
      <c r="I132" s="170"/>
      <c r="J132" s="170"/>
      <c r="K132" s="150"/>
      <c r="L132" s="206">
        <f t="shared" si="22"/>
      </c>
      <c r="M132" s="207">
        <f t="shared" si="21"/>
      </c>
      <c r="N132" s="198">
        <f ca="1" t="shared" si="23"/>
        <v>40102.40258703704</v>
      </c>
      <c r="O132" s="199">
        <f ca="1" t="shared" si="24"/>
        <v>40102.40258703704</v>
      </c>
      <c r="P132" s="199">
        <f ca="1" t="shared" si="25"/>
        <v>40102.40258703704</v>
      </c>
      <c r="Q132" s="199">
        <f ca="1" t="shared" si="26"/>
        <v>40102.40258703704</v>
      </c>
      <c r="R132" s="199">
        <f ca="1" t="shared" si="27"/>
        <v>40102.40258703704</v>
      </c>
      <c r="S132" s="106"/>
      <c r="T132" s="116"/>
      <c r="U132" s="116"/>
      <c r="V132" s="116"/>
      <c r="W132" s="116"/>
      <c r="X132" s="117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03"/>
      <c r="AN132" s="105"/>
      <c r="AO132" s="108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4"/>
      <c r="BC132" s="194"/>
      <c r="BD132" s="194"/>
      <c r="BE132" s="194"/>
      <c r="BF132" s="194"/>
      <c r="BG132" s="194"/>
      <c r="BH132" s="194"/>
      <c r="BI132" s="194"/>
      <c r="BJ132" s="194"/>
      <c r="BK132" s="194"/>
      <c r="BL132" s="194"/>
      <c r="BM132" s="194"/>
      <c r="BN132" s="194"/>
      <c r="BO132" s="194"/>
      <c r="BP132" s="194"/>
      <c r="BQ132" s="194"/>
      <c r="BR132" s="194"/>
      <c r="BS132" s="194"/>
      <c r="BT132" s="194"/>
      <c r="BU132" s="194"/>
      <c r="BV132" s="194"/>
      <c r="BW132" s="194"/>
      <c r="BX132" s="194"/>
      <c r="BY132" s="194"/>
      <c r="BZ132" s="194"/>
      <c r="CA132" s="194"/>
      <c r="CB132" s="194"/>
      <c r="CC132" s="194"/>
      <c r="CD132" s="194"/>
    </row>
    <row r="133" spans="1:82" s="102" customFormat="1" ht="7.5" customHeight="1" hidden="1">
      <c r="A133" s="196">
        <v>117</v>
      </c>
      <c r="B133" s="106"/>
      <c r="C133" s="106"/>
      <c r="D133" s="106"/>
      <c r="E133" s="106"/>
      <c r="F133" s="156"/>
      <c r="G133" s="170"/>
      <c r="H133" s="170"/>
      <c r="I133" s="170"/>
      <c r="J133" s="170"/>
      <c r="K133" s="150"/>
      <c r="L133" s="206">
        <f t="shared" si="22"/>
      </c>
      <c r="M133" s="207">
        <f t="shared" si="21"/>
      </c>
      <c r="N133" s="198">
        <f ca="1" t="shared" si="23"/>
        <v>40102.40258703704</v>
      </c>
      <c r="O133" s="199">
        <f ca="1" t="shared" si="24"/>
        <v>40102.40258703704</v>
      </c>
      <c r="P133" s="199">
        <f ca="1" t="shared" si="25"/>
        <v>40102.40258703704</v>
      </c>
      <c r="Q133" s="199">
        <f ca="1" t="shared" si="26"/>
        <v>40102.40258703704</v>
      </c>
      <c r="R133" s="199">
        <f ca="1" t="shared" si="27"/>
        <v>40102.40258703704</v>
      </c>
      <c r="S133" s="106"/>
      <c r="T133" s="116"/>
      <c r="U133" s="116"/>
      <c r="V133" s="116"/>
      <c r="W133" s="116"/>
      <c r="X133" s="117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03"/>
      <c r="AN133" s="105"/>
      <c r="AO133" s="108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  <c r="BM133" s="194"/>
      <c r="BN133" s="194"/>
      <c r="BO133" s="194"/>
      <c r="BP133" s="194"/>
      <c r="BQ133" s="194"/>
      <c r="BR133" s="194"/>
      <c r="BS133" s="194"/>
      <c r="BT133" s="194"/>
      <c r="BU133" s="194"/>
      <c r="BV133" s="194"/>
      <c r="BW133" s="194"/>
      <c r="BX133" s="194"/>
      <c r="BY133" s="194"/>
      <c r="BZ133" s="194"/>
      <c r="CA133" s="194"/>
      <c r="CB133" s="194"/>
      <c r="CC133" s="194"/>
      <c r="CD133" s="194"/>
    </row>
    <row r="134" spans="1:82" s="102" customFormat="1" ht="7.5" customHeight="1" hidden="1">
      <c r="A134" s="196">
        <v>118</v>
      </c>
      <c r="B134" s="106"/>
      <c r="C134" s="106"/>
      <c r="D134" s="106"/>
      <c r="E134" s="106"/>
      <c r="F134" s="156"/>
      <c r="G134" s="170"/>
      <c r="H134" s="170"/>
      <c r="I134" s="170"/>
      <c r="J134" s="170"/>
      <c r="K134" s="150"/>
      <c r="L134" s="206">
        <f t="shared" si="22"/>
      </c>
      <c r="M134" s="207">
        <f t="shared" si="21"/>
      </c>
      <c r="N134" s="198">
        <f ca="1" t="shared" si="23"/>
        <v>40102.40258703704</v>
      </c>
      <c r="O134" s="199">
        <f ca="1" t="shared" si="24"/>
        <v>40102.40258703704</v>
      </c>
      <c r="P134" s="199">
        <f ca="1" t="shared" si="25"/>
        <v>40102.40258703704</v>
      </c>
      <c r="Q134" s="199">
        <f ca="1" t="shared" si="26"/>
        <v>40102.40258703704</v>
      </c>
      <c r="R134" s="199">
        <f ca="1" t="shared" si="27"/>
        <v>40102.40258703704</v>
      </c>
      <c r="S134" s="106"/>
      <c r="T134" s="116"/>
      <c r="U134" s="116"/>
      <c r="V134" s="116"/>
      <c r="W134" s="116"/>
      <c r="X134" s="117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03"/>
      <c r="AN134" s="105"/>
      <c r="AO134" s="108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  <c r="BM134" s="194"/>
      <c r="BN134" s="194"/>
      <c r="BO134" s="194"/>
      <c r="BP134" s="194"/>
      <c r="BQ134" s="194"/>
      <c r="BR134" s="194"/>
      <c r="BS134" s="194"/>
      <c r="BT134" s="194"/>
      <c r="BU134" s="194"/>
      <c r="BV134" s="194"/>
      <c r="BW134" s="194"/>
      <c r="BX134" s="194"/>
      <c r="BY134" s="194"/>
      <c r="BZ134" s="194"/>
      <c r="CA134" s="194"/>
      <c r="CB134" s="194"/>
      <c r="CC134" s="194"/>
      <c r="CD134" s="194"/>
    </row>
    <row r="135" spans="1:82" s="102" customFormat="1" ht="7.5" customHeight="1" hidden="1">
      <c r="A135" s="196">
        <v>119</v>
      </c>
      <c r="B135" s="106"/>
      <c r="C135" s="106"/>
      <c r="D135" s="106"/>
      <c r="E135" s="106"/>
      <c r="F135" s="156"/>
      <c r="G135" s="170"/>
      <c r="H135" s="170"/>
      <c r="I135" s="170"/>
      <c r="J135" s="170"/>
      <c r="K135" s="150"/>
      <c r="L135" s="206">
        <f t="shared" si="22"/>
      </c>
      <c r="M135" s="207">
        <f t="shared" si="21"/>
      </c>
      <c r="N135" s="198">
        <f ca="1" t="shared" si="23"/>
        <v>40102.40258703704</v>
      </c>
      <c r="O135" s="199">
        <f ca="1" t="shared" si="24"/>
        <v>40102.40258703704</v>
      </c>
      <c r="P135" s="199">
        <f ca="1" t="shared" si="25"/>
        <v>40102.40258703704</v>
      </c>
      <c r="Q135" s="199">
        <f ca="1" t="shared" si="26"/>
        <v>40102.40258703704</v>
      </c>
      <c r="R135" s="199">
        <f ca="1" t="shared" si="27"/>
        <v>40102.40258703704</v>
      </c>
      <c r="S135" s="106"/>
      <c r="T135" s="116"/>
      <c r="U135" s="116"/>
      <c r="V135" s="116"/>
      <c r="W135" s="116"/>
      <c r="X135" s="117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03"/>
      <c r="AN135" s="105"/>
      <c r="AO135" s="108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4"/>
      <c r="BC135" s="194"/>
      <c r="BD135" s="194"/>
      <c r="BE135" s="194"/>
      <c r="BF135" s="194"/>
      <c r="BG135" s="194"/>
      <c r="BH135" s="194"/>
      <c r="BI135" s="194"/>
      <c r="BJ135" s="194"/>
      <c r="BK135" s="194"/>
      <c r="BL135" s="194"/>
      <c r="BM135" s="194"/>
      <c r="BN135" s="194"/>
      <c r="BO135" s="194"/>
      <c r="BP135" s="194"/>
      <c r="BQ135" s="194"/>
      <c r="BR135" s="194"/>
      <c r="BS135" s="194"/>
      <c r="BT135" s="194"/>
      <c r="BU135" s="194"/>
      <c r="BV135" s="194"/>
      <c r="BW135" s="194"/>
      <c r="BX135" s="194"/>
      <c r="BY135" s="194"/>
      <c r="BZ135" s="194"/>
      <c r="CA135" s="194"/>
      <c r="CB135" s="194"/>
      <c r="CC135" s="194"/>
      <c r="CD135" s="194"/>
    </row>
    <row r="136" spans="1:82" s="102" customFormat="1" ht="7.5" customHeight="1" hidden="1">
      <c r="A136" s="196">
        <v>120</v>
      </c>
      <c r="B136" s="106"/>
      <c r="C136" s="106"/>
      <c r="D136" s="106"/>
      <c r="E136" s="106"/>
      <c r="F136" s="156"/>
      <c r="G136" s="170"/>
      <c r="H136" s="170"/>
      <c r="I136" s="170"/>
      <c r="J136" s="170"/>
      <c r="K136" s="150"/>
      <c r="L136" s="206">
        <f t="shared" si="22"/>
      </c>
      <c r="M136" s="207">
        <f t="shared" si="21"/>
      </c>
      <c r="N136" s="198">
        <f ca="1" t="shared" si="23"/>
        <v>40102.40258703704</v>
      </c>
      <c r="O136" s="199">
        <f ca="1" t="shared" si="24"/>
        <v>40102.40258703704</v>
      </c>
      <c r="P136" s="199">
        <f ca="1" t="shared" si="25"/>
        <v>40102.40258703704</v>
      </c>
      <c r="Q136" s="199">
        <f ca="1" t="shared" si="26"/>
        <v>40102.40258703704</v>
      </c>
      <c r="R136" s="199">
        <f ca="1" t="shared" si="27"/>
        <v>40102.40258703704</v>
      </c>
      <c r="S136" s="106"/>
      <c r="T136" s="116"/>
      <c r="U136" s="116"/>
      <c r="V136" s="116"/>
      <c r="W136" s="116"/>
      <c r="X136" s="117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03"/>
      <c r="AN136" s="105"/>
      <c r="AO136" s="108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4"/>
      <c r="BC136" s="194"/>
      <c r="BD136" s="194"/>
      <c r="BE136" s="194"/>
      <c r="BF136" s="194"/>
      <c r="BG136" s="194"/>
      <c r="BH136" s="194"/>
      <c r="BI136" s="194"/>
      <c r="BJ136" s="194"/>
      <c r="BK136" s="194"/>
      <c r="BL136" s="194"/>
      <c r="BM136" s="194"/>
      <c r="BN136" s="194"/>
      <c r="BO136" s="194"/>
      <c r="BP136" s="194"/>
      <c r="BQ136" s="194"/>
      <c r="BR136" s="194"/>
      <c r="BS136" s="194"/>
      <c r="BT136" s="194"/>
      <c r="BU136" s="194"/>
      <c r="BV136" s="194"/>
      <c r="BW136" s="194"/>
      <c r="BX136" s="194"/>
      <c r="BY136" s="194"/>
      <c r="BZ136" s="194"/>
      <c r="CA136" s="194"/>
      <c r="CB136" s="194"/>
      <c r="CC136" s="194"/>
      <c r="CD136" s="194"/>
    </row>
    <row r="137" spans="1:82" s="102" customFormat="1" ht="7.5" customHeight="1" hidden="1">
      <c r="A137" s="196">
        <v>121</v>
      </c>
      <c r="B137" s="106"/>
      <c r="C137" s="106"/>
      <c r="D137" s="106"/>
      <c r="E137" s="106"/>
      <c r="F137" s="156"/>
      <c r="G137" s="170"/>
      <c r="H137" s="170"/>
      <c r="I137" s="170"/>
      <c r="J137" s="170"/>
      <c r="K137" s="150"/>
      <c r="L137" s="206">
        <f t="shared" si="22"/>
      </c>
      <c r="M137" s="207">
        <f t="shared" si="21"/>
      </c>
      <c r="N137" s="198">
        <f ca="1" t="shared" si="23"/>
        <v>40102.40258703704</v>
      </c>
      <c r="O137" s="199">
        <f ca="1" t="shared" si="24"/>
        <v>40102.40258703704</v>
      </c>
      <c r="P137" s="199">
        <f ca="1" t="shared" si="25"/>
        <v>40102.40258703704</v>
      </c>
      <c r="Q137" s="199">
        <f ca="1" t="shared" si="26"/>
        <v>40102.40258703704</v>
      </c>
      <c r="R137" s="199">
        <f ca="1" t="shared" si="27"/>
        <v>40102.40258703704</v>
      </c>
      <c r="S137" s="106"/>
      <c r="T137" s="116"/>
      <c r="U137" s="116"/>
      <c r="V137" s="116"/>
      <c r="W137" s="116"/>
      <c r="X137" s="117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03"/>
      <c r="AN137" s="105"/>
      <c r="AO137" s="108"/>
      <c r="AP137" s="195"/>
      <c r="AQ137" s="195"/>
      <c r="AR137" s="195"/>
      <c r="AS137" s="195"/>
      <c r="AT137" s="195"/>
      <c r="AU137" s="195"/>
      <c r="AV137" s="195"/>
      <c r="AW137" s="195"/>
      <c r="AX137" s="195"/>
      <c r="AY137" s="195"/>
      <c r="AZ137" s="195"/>
      <c r="BA137" s="195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  <c r="BV137" s="194"/>
      <c r="BW137" s="194"/>
      <c r="BX137" s="194"/>
      <c r="BY137" s="194"/>
      <c r="BZ137" s="194"/>
      <c r="CA137" s="194"/>
      <c r="CB137" s="194"/>
      <c r="CC137" s="194"/>
      <c r="CD137" s="194"/>
    </row>
    <row r="138" spans="1:82" s="102" customFormat="1" ht="7.5" customHeight="1" hidden="1">
      <c r="A138" s="196">
        <v>122</v>
      </c>
      <c r="C138" s="106"/>
      <c r="D138" s="106"/>
      <c r="E138" s="106"/>
      <c r="F138" s="156"/>
      <c r="G138" s="170"/>
      <c r="H138" s="170"/>
      <c r="I138" s="170"/>
      <c r="J138" s="170"/>
      <c r="K138" s="150"/>
      <c r="L138" s="206">
        <f t="shared" si="22"/>
      </c>
      <c r="M138" s="207">
        <f t="shared" si="21"/>
      </c>
      <c r="N138" s="198">
        <f ca="1" t="shared" si="23"/>
        <v>40102.40258703704</v>
      </c>
      <c r="O138" s="199">
        <f aca="true" ca="1" t="shared" si="28" ref="O138:O155">IF(G138="",NOW(),VLOOKUP(G138,$A$10:$M$153,13))</f>
        <v>40102.40258703704</v>
      </c>
      <c r="P138" s="199">
        <f aca="true" ca="1" t="shared" si="29" ref="P138:P155">IF(H138="",NOW(),VLOOKUP(H138,$A$10:$M$153,13))</f>
        <v>40102.40258703704</v>
      </c>
      <c r="Q138" s="199">
        <f aca="true" ca="1" t="shared" si="30" ref="Q138:Q155">IF(I138="",NOW(),VLOOKUP(I138,$A$10:$M$153,13))</f>
        <v>40102.40258703704</v>
      </c>
      <c r="R138" s="199">
        <f aca="true" ca="1" t="shared" si="31" ref="R138:R155">IF(J138="",NOW(),VLOOKUP(J138,$A$10:$M$153,13))</f>
        <v>40102.40258703704</v>
      </c>
      <c r="S138" s="106"/>
      <c r="T138" s="116"/>
      <c r="U138" s="116"/>
      <c r="V138" s="116"/>
      <c r="W138" s="116"/>
      <c r="X138" s="117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03"/>
      <c r="AN138" s="105"/>
      <c r="AO138" s="108"/>
      <c r="AP138" s="195"/>
      <c r="AQ138" s="195"/>
      <c r="AR138" s="195"/>
      <c r="AS138" s="195"/>
      <c r="AT138" s="195"/>
      <c r="AU138" s="195"/>
      <c r="AV138" s="195"/>
      <c r="AW138" s="195"/>
      <c r="AX138" s="195"/>
      <c r="AY138" s="195"/>
      <c r="AZ138" s="195"/>
      <c r="BA138" s="195"/>
      <c r="BB138" s="194"/>
      <c r="BC138" s="194"/>
      <c r="BD138" s="194"/>
      <c r="BE138" s="194"/>
      <c r="BF138" s="194"/>
      <c r="BG138" s="194"/>
      <c r="BH138" s="194"/>
      <c r="BI138" s="194"/>
      <c r="BJ138" s="194"/>
      <c r="BK138" s="194"/>
      <c r="BL138" s="194"/>
      <c r="BM138" s="194"/>
      <c r="BN138" s="194"/>
      <c r="BO138" s="194"/>
      <c r="BP138" s="194"/>
      <c r="BQ138" s="194"/>
      <c r="BR138" s="194"/>
      <c r="BS138" s="194"/>
      <c r="BT138" s="194"/>
      <c r="BU138" s="194"/>
      <c r="BV138" s="194"/>
      <c r="BW138" s="194"/>
      <c r="BX138" s="194"/>
      <c r="BY138" s="194"/>
      <c r="BZ138" s="194"/>
      <c r="CA138" s="194"/>
      <c r="CB138" s="194"/>
      <c r="CC138" s="194"/>
      <c r="CD138" s="194"/>
    </row>
    <row r="139" spans="1:82" s="102" customFormat="1" ht="7.5" customHeight="1" hidden="1">
      <c r="A139" s="196">
        <v>123</v>
      </c>
      <c r="C139" s="106"/>
      <c r="D139" s="106"/>
      <c r="E139" s="106"/>
      <c r="F139" s="156"/>
      <c r="G139" s="170"/>
      <c r="H139" s="170"/>
      <c r="I139" s="170"/>
      <c r="J139" s="170"/>
      <c r="K139" s="150"/>
      <c r="L139" s="206">
        <f t="shared" si="22"/>
      </c>
      <c r="M139" s="207">
        <f t="shared" si="21"/>
      </c>
      <c r="N139" s="198">
        <f ca="1" t="shared" si="23"/>
        <v>40102.40258703704</v>
      </c>
      <c r="O139" s="199">
        <f ca="1" t="shared" si="28"/>
        <v>40102.40258703704</v>
      </c>
      <c r="P139" s="199">
        <f ca="1" t="shared" si="29"/>
        <v>40102.40258703704</v>
      </c>
      <c r="Q139" s="199">
        <f ca="1" t="shared" si="30"/>
        <v>40102.40258703704</v>
      </c>
      <c r="R139" s="199">
        <f ca="1" t="shared" si="31"/>
        <v>40102.40258703704</v>
      </c>
      <c r="S139" s="106"/>
      <c r="T139" s="116"/>
      <c r="U139" s="116"/>
      <c r="V139" s="116"/>
      <c r="W139" s="116"/>
      <c r="X139" s="117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03"/>
      <c r="AN139" s="105"/>
      <c r="AO139" s="108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4"/>
      <c r="BC139" s="194"/>
      <c r="BD139" s="194"/>
      <c r="BE139" s="194"/>
      <c r="BF139" s="194"/>
      <c r="BG139" s="194"/>
      <c r="BH139" s="194"/>
      <c r="BI139" s="194"/>
      <c r="BJ139" s="194"/>
      <c r="BK139" s="194"/>
      <c r="BL139" s="194"/>
      <c r="BM139" s="194"/>
      <c r="BN139" s="194"/>
      <c r="BO139" s="194"/>
      <c r="BP139" s="194"/>
      <c r="BQ139" s="194"/>
      <c r="BR139" s="194"/>
      <c r="BS139" s="194"/>
      <c r="BT139" s="194"/>
      <c r="BU139" s="194"/>
      <c r="BV139" s="194"/>
      <c r="BW139" s="194"/>
      <c r="BX139" s="194"/>
      <c r="BY139" s="194"/>
      <c r="BZ139" s="194"/>
      <c r="CA139" s="194"/>
      <c r="CB139" s="194"/>
      <c r="CC139" s="194"/>
      <c r="CD139" s="194"/>
    </row>
    <row r="140" spans="1:82" s="102" customFormat="1" ht="7.5" customHeight="1" hidden="1">
      <c r="A140" s="196">
        <v>124</v>
      </c>
      <c r="C140" s="106"/>
      <c r="D140" s="106"/>
      <c r="E140" s="106"/>
      <c r="F140" s="156"/>
      <c r="G140" s="170"/>
      <c r="H140" s="170"/>
      <c r="I140" s="170"/>
      <c r="J140" s="170"/>
      <c r="K140" s="150"/>
      <c r="L140" s="206">
        <f t="shared" si="22"/>
      </c>
      <c r="M140" s="207">
        <f t="shared" si="21"/>
      </c>
      <c r="N140" s="198">
        <f ca="1" t="shared" si="23"/>
        <v>40102.40258703704</v>
      </c>
      <c r="O140" s="199">
        <f ca="1" t="shared" si="28"/>
        <v>40102.40258703704</v>
      </c>
      <c r="P140" s="199">
        <f ca="1" t="shared" si="29"/>
        <v>40102.40258703704</v>
      </c>
      <c r="Q140" s="199">
        <f ca="1" t="shared" si="30"/>
        <v>40102.40258703704</v>
      </c>
      <c r="R140" s="199">
        <f ca="1" t="shared" si="31"/>
        <v>40102.40258703704</v>
      </c>
      <c r="S140" s="106"/>
      <c r="T140" s="116"/>
      <c r="U140" s="116"/>
      <c r="V140" s="116"/>
      <c r="W140" s="116"/>
      <c r="X140" s="117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03"/>
      <c r="AN140" s="105"/>
      <c r="AO140" s="108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4"/>
      <c r="BC140" s="194"/>
      <c r="BD140" s="194"/>
      <c r="BE140" s="194"/>
      <c r="BF140" s="194"/>
      <c r="BG140" s="194"/>
      <c r="BH140" s="194"/>
      <c r="BI140" s="194"/>
      <c r="BJ140" s="194"/>
      <c r="BK140" s="194"/>
      <c r="BL140" s="194"/>
      <c r="BM140" s="194"/>
      <c r="BN140" s="194"/>
      <c r="BO140" s="194"/>
      <c r="BP140" s="194"/>
      <c r="BQ140" s="194"/>
      <c r="BR140" s="194"/>
      <c r="BS140" s="194"/>
      <c r="BT140" s="194"/>
      <c r="BU140" s="194"/>
      <c r="BV140" s="194"/>
      <c r="BW140" s="194"/>
      <c r="BX140" s="194"/>
      <c r="BY140" s="194"/>
      <c r="BZ140" s="194"/>
      <c r="CA140" s="194"/>
      <c r="CB140" s="194"/>
      <c r="CC140" s="194"/>
      <c r="CD140" s="194"/>
    </row>
    <row r="141" spans="1:82" s="102" customFormat="1" ht="7.5" customHeight="1" hidden="1">
      <c r="A141" s="196">
        <v>125</v>
      </c>
      <c r="C141" s="106"/>
      <c r="D141" s="106"/>
      <c r="E141" s="106"/>
      <c r="F141" s="156"/>
      <c r="G141" s="170"/>
      <c r="H141" s="170"/>
      <c r="I141" s="170"/>
      <c r="J141" s="170"/>
      <c r="K141" s="150"/>
      <c r="L141" s="206">
        <f t="shared" si="22"/>
      </c>
      <c r="M141" s="207">
        <f t="shared" si="21"/>
      </c>
      <c r="N141" s="198">
        <f ca="1" t="shared" si="23"/>
        <v>40102.40258703704</v>
      </c>
      <c r="O141" s="199">
        <f ca="1" t="shared" si="28"/>
        <v>40102.40258703704</v>
      </c>
      <c r="P141" s="199">
        <f ca="1" t="shared" si="29"/>
        <v>40102.40258703704</v>
      </c>
      <c r="Q141" s="199">
        <f ca="1" t="shared" si="30"/>
        <v>40102.40258703704</v>
      </c>
      <c r="R141" s="199">
        <f ca="1" t="shared" si="31"/>
        <v>40102.40258703704</v>
      </c>
      <c r="S141" s="106"/>
      <c r="T141" s="116"/>
      <c r="U141" s="116"/>
      <c r="V141" s="116"/>
      <c r="W141" s="116"/>
      <c r="X141" s="117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03"/>
      <c r="AN141" s="105"/>
      <c r="AO141" s="108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4"/>
      <c r="BC141" s="194"/>
      <c r="BD141" s="194"/>
      <c r="BE141" s="194"/>
      <c r="BF141" s="194"/>
      <c r="BG141" s="194"/>
      <c r="BH141" s="194"/>
      <c r="BI141" s="194"/>
      <c r="BJ141" s="194"/>
      <c r="BK141" s="194"/>
      <c r="BL141" s="194"/>
      <c r="BM141" s="194"/>
      <c r="BN141" s="194"/>
      <c r="BO141" s="194"/>
      <c r="BP141" s="194"/>
      <c r="BQ141" s="194"/>
      <c r="BR141" s="194"/>
      <c r="BS141" s="194"/>
      <c r="BT141" s="194"/>
      <c r="BU141" s="194"/>
      <c r="BV141" s="194"/>
      <c r="BW141" s="194"/>
      <c r="BX141" s="194"/>
      <c r="BY141" s="194"/>
      <c r="BZ141" s="194"/>
      <c r="CA141" s="194"/>
      <c r="CB141" s="194"/>
      <c r="CC141" s="194"/>
      <c r="CD141" s="194"/>
    </row>
    <row r="142" spans="1:82" s="102" customFormat="1" ht="7.5" customHeight="1" hidden="1">
      <c r="A142" s="196">
        <v>126</v>
      </c>
      <c r="C142" s="106"/>
      <c r="D142" s="106"/>
      <c r="E142" s="106"/>
      <c r="F142" s="156"/>
      <c r="G142" s="170"/>
      <c r="H142" s="170"/>
      <c r="I142" s="170"/>
      <c r="J142" s="170"/>
      <c r="K142" s="150"/>
      <c r="L142" s="206">
        <f t="shared" si="22"/>
      </c>
      <c r="M142" s="207">
        <f>IF(F142="","",+L142+(F142*7/5))</f>
      </c>
      <c r="N142" s="198">
        <f ca="1" t="shared" si="23"/>
        <v>40102.40258703704</v>
      </c>
      <c r="O142" s="199">
        <f ca="1" t="shared" si="28"/>
        <v>40102.40258703704</v>
      </c>
      <c r="P142" s="199">
        <f ca="1" t="shared" si="29"/>
        <v>40102.40258703704</v>
      </c>
      <c r="Q142" s="199">
        <f ca="1" t="shared" si="30"/>
        <v>40102.40258703704</v>
      </c>
      <c r="R142" s="199">
        <f ca="1" t="shared" si="31"/>
        <v>40102.40258703704</v>
      </c>
      <c r="S142" s="106"/>
      <c r="T142" s="116"/>
      <c r="U142" s="116"/>
      <c r="V142" s="116"/>
      <c r="W142" s="116"/>
      <c r="X142" s="117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03"/>
      <c r="AN142" s="105"/>
      <c r="AO142" s="108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  <c r="BM142" s="194"/>
      <c r="BN142" s="194"/>
      <c r="BO142" s="194"/>
      <c r="BP142" s="194"/>
      <c r="BQ142" s="194"/>
      <c r="BR142" s="194"/>
      <c r="BS142" s="194"/>
      <c r="BT142" s="194"/>
      <c r="BU142" s="194"/>
      <c r="BV142" s="194"/>
      <c r="BW142" s="194"/>
      <c r="BX142" s="194"/>
      <c r="BY142" s="194"/>
      <c r="BZ142" s="194"/>
      <c r="CA142" s="194"/>
      <c r="CB142" s="194"/>
      <c r="CC142" s="194"/>
      <c r="CD142" s="194"/>
    </row>
    <row r="143" spans="1:82" s="102" customFormat="1" ht="7.5" customHeight="1" hidden="1">
      <c r="A143" s="196">
        <v>127</v>
      </c>
      <c r="C143" s="106"/>
      <c r="D143" s="106"/>
      <c r="E143" s="106"/>
      <c r="F143" s="156"/>
      <c r="G143" s="170"/>
      <c r="H143" s="170"/>
      <c r="I143" s="170"/>
      <c r="J143" s="170"/>
      <c r="K143" s="150"/>
      <c r="L143" s="206">
        <f>IF(F143="","",IF(K143="",MAX(N143:R143),K143))</f>
      </c>
      <c r="M143" s="207">
        <f>IF(F143="","",+L143+(F143*7/5))</f>
      </c>
      <c r="N143" s="198">
        <f aca="true" ca="1" t="shared" si="32" ref="N143:N155">IF(K143="",NOW(),K143)</f>
        <v>40102.40258703704</v>
      </c>
      <c r="O143" s="199">
        <f ca="1" t="shared" si="28"/>
        <v>40102.40258703704</v>
      </c>
      <c r="P143" s="199">
        <f ca="1" t="shared" si="29"/>
        <v>40102.40258703704</v>
      </c>
      <c r="Q143" s="199">
        <f ca="1" t="shared" si="30"/>
        <v>40102.40258703704</v>
      </c>
      <c r="R143" s="199">
        <f ca="1" t="shared" si="31"/>
        <v>40102.40258703704</v>
      </c>
      <c r="S143" s="106"/>
      <c r="T143" s="116"/>
      <c r="U143" s="116"/>
      <c r="V143" s="116"/>
      <c r="W143" s="116"/>
      <c r="X143" s="117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188"/>
      <c r="AM143" s="103"/>
      <c r="AN143" s="105"/>
      <c r="AO143" s="108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4"/>
      <c r="BC143" s="194"/>
      <c r="BD143" s="194"/>
      <c r="BE143" s="194"/>
      <c r="BF143" s="194"/>
      <c r="BG143" s="194"/>
      <c r="BH143" s="194"/>
      <c r="BI143" s="194"/>
      <c r="BJ143" s="194"/>
      <c r="BK143" s="194"/>
      <c r="BL143" s="194"/>
      <c r="BM143" s="194"/>
      <c r="BN143" s="194"/>
      <c r="BO143" s="194"/>
      <c r="BP143" s="194"/>
      <c r="BQ143" s="194"/>
      <c r="BR143" s="194"/>
      <c r="BS143" s="194"/>
      <c r="BT143" s="194"/>
      <c r="BU143" s="194"/>
      <c r="BV143" s="194"/>
      <c r="BW143" s="194"/>
      <c r="BX143" s="194"/>
      <c r="BY143" s="194"/>
      <c r="BZ143" s="194"/>
      <c r="CA143" s="194"/>
      <c r="CB143" s="194"/>
      <c r="CC143" s="194"/>
      <c r="CD143" s="194"/>
    </row>
    <row r="144" spans="1:82" s="102" customFormat="1" ht="7.5" customHeight="1" hidden="1">
      <c r="A144" s="196">
        <v>128</v>
      </c>
      <c r="C144" s="106"/>
      <c r="D144" s="106"/>
      <c r="E144" s="106"/>
      <c r="F144" s="156"/>
      <c r="G144" s="170"/>
      <c r="H144" s="170"/>
      <c r="I144" s="170"/>
      <c r="J144" s="170"/>
      <c r="K144" s="150"/>
      <c r="L144" s="206">
        <f>IF(F144="","",IF(K144="",MAX(N144:R144),K144))</f>
      </c>
      <c r="M144" s="207">
        <f>IF(F144="","",+L144+(F144*7/5))</f>
      </c>
      <c r="N144" s="198">
        <f ca="1" t="shared" si="32"/>
        <v>40102.40258703704</v>
      </c>
      <c r="O144" s="199">
        <f ca="1" t="shared" si="28"/>
        <v>40102.40258703704</v>
      </c>
      <c r="P144" s="199">
        <f ca="1" t="shared" si="29"/>
        <v>40102.40258703704</v>
      </c>
      <c r="Q144" s="199">
        <f ca="1" t="shared" si="30"/>
        <v>40102.40258703704</v>
      </c>
      <c r="R144" s="199">
        <f ca="1" t="shared" si="31"/>
        <v>40102.40258703704</v>
      </c>
      <c r="S144" s="106"/>
      <c r="T144" s="116"/>
      <c r="U144" s="116"/>
      <c r="V144" s="116"/>
      <c r="W144" s="116"/>
      <c r="X144" s="117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03"/>
      <c r="AN144" s="105"/>
      <c r="AO144" s="108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4"/>
      <c r="BC144" s="194"/>
      <c r="BD144" s="194"/>
      <c r="BE144" s="194"/>
      <c r="BF144" s="194"/>
      <c r="BG144" s="194"/>
      <c r="BH144" s="194"/>
      <c r="BI144" s="194"/>
      <c r="BJ144" s="194"/>
      <c r="BK144" s="194"/>
      <c r="BL144" s="194"/>
      <c r="BM144" s="194"/>
      <c r="BN144" s="194"/>
      <c r="BO144" s="194"/>
      <c r="BP144" s="194"/>
      <c r="BQ144" s="194"/>
      <c r="BR144" s="194"/>
      <c r="BS144" s="194"/>
      <c r="BT144" s="194"/>
      <c r="BU144" s="194"/>
      <c r="BV144" s="194"/>
      <c r="BW144" s="194"/>
      <c r="BX144" s="194"/>
      <c r="BY144" s="194"/>
      <c r="BZ144" s="194"/>
      <c r="CA144" s="194"/>
      <c r="CB144" s="194"/>
      <c r="CC144" s="194"/>
      <c r="CD144" s="194"/>
    </row>
    <row r="145" spans="1:82" s="102" customFormat="1" ht="7.5" customHeight="1" hidden="1">
      <c r="A145" s="196">
        <v>129</v>
      </c>
      <c r="C145" s="106"/>
      <c r="D145" s="106"/>
      <c r="E145" s="106"/>
      <c r="F145" s="156"/>
      <c r="G145" s="170"/>
      <c r="H145" s="170"/>
      <c r="I145" s="170"/>
      <c r="J145" s="170"/>
      <c r="K145" s="150"/>
      <c r="L145" s="206">
        <f>IF(F145="","",IF(K145="",MAX(N145:R145),K145))</f>
      </c>
      <c r="M145" s="207">
        <f>IF(F145="","",+L145+(F145*7/5))</f>
      </c>
      <c r="N145" s="198">
        <f ca="1" t="shared" si="32"/>
        <v>40102.40258703704</v>
      </c>
      <c r="O145" s="199">
        <f ca="1" t="shared" si="28"/>
        <v>40102.40258703704</v>
      </c>
      <c r="P145" s="199">
        <f ca="1" t="shared" si="29"/>
        <v>40102.40258703704</v>
      </c>
      <c r="Q145" s="199">
        <f ca="1" t="shared" si="30"/>
        <v>40102.40258703704</v>
      </c>
      <c r="R145" s="199">
        <f ca="1" t="shared" si="31"/>
        <v>40102.40258703704</v>
      </c>
      <c r="S145" s="106"/>
      <c r="T145" s="116"/>
      <c r="U145" s="116"/>
      <c r="V145" s="116"/>
      <c r="W145" s="116"/>
      <c r="X145" s="117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188"/>
      <c r="AL145" s="188"/>
      <c r="AM145" s="103"/>
      <c r="AN145" s="105"/>
      <c r="AO145" s="108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4"/>
      <c r="BC145" s="194"/>
      <c r="BD145" s="194"/>
      <c r="BE145" s="194"/>
      <c r="BF145" s="194"/>
      <c r="BG145" s="194"/>
      <c r="BH145" s="194"/>
      <c r="BI145" s="194"/>
      <c r="BJ145" s="194"/>
      <c r="BK145" s="194"/>
      <c r="BL145" s="194"/>
      <c r="BM145" s="194"/>
      <c r="BN145" s="194"/>
      <c r="BO145" s="194"/>
      <c r="BP145" s="194"/>
      <c r="BQ145" s="194"/>
      <c r="BR145" s="194"/>
      <c r="BS145" s="194"/>
      <c r="BT145" s="194"/>
      <c r="BU145" s="194"/>
      <c r="BV145" s="194"/>
      <c r="BW145" s="194"/>
      <c r="BX145" s="194"/>
      <c r="BY145" s="194"/>
      <c r="BZ145" s="194"/>
      <c r="CA145" s="194"/>
      <c r="CB145" s="194"/>
      <c r="CC145" s="194"/>
      <c r="CD145" s="194"/>
    </row>
    <row r="146" spans="1:82" s="102" customFormat="1" ht="7.5" customHeight="1" hidden="1">
      <c r="A146" s="196">
        <v>130</v>
      </c>
      <c r="C146" s="106"/>
      <c r="D146" s="106"/>
      <c r="E146" s="106"/>
      <c r="F146" s="156"/>
      <c r="G146" s="170"/>
      <c r="H146" s="170"/>
      <c r="I146" s="170"/>
      <c r="J146" s="170"/>
      <c r="K146" s="150"/>
      <c r="L146" s="206">
        <f>IF(F147="","",IF(K146="",MAX(N146:R146),K146))</f>
      </c>
      <c r="M146" s="207">
        <f>IF(F147="","",+L146+(F147*7/5))</f>
      </c>
      <c r="N146" s="198">
        <f ca="1" t="shared" si="32"/>
        <v>40102.40258703704</v>
      </c>
      <c r="O146" s="199">
        <f ca="1" t="shared" si="28"/>
        <v>40102.40258703704</v>
      </c>
      <c r="P146" s="199">
        <f ca="1" t="shared" si="29"/>
        <v>40102.40258703704</v>
      </c>
      <c r="Q146" s="199">
        <f ca="1" t="shared" si="30"/>
        <v>40102.40258703704</v>
      </c>
      <c r="R146" s="199">
        <f ca="1" t="shared" si="31"/>
        <v>40102.40258703704</v>
      </c>
      <c r="S146" s="106"/>
      <c r="T146" s="116"/>
      <c r="U146" s="116"/>
      <c r="V146" s="116"/>
      <c r="W146" s="116"/>
      <c r="X146" s="117"/>
      <c r="Y146" s="188"/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8"/>
      <c r="AM146" s="103"/>
      <c r="AN146" s="105"/>
      <c r="AO146" s="108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94"/>
      <c r="CC146" s="194"/>
      <c r="CD146" s="194"/>
    </row>
    <row r="147" spans="1:82" s="102" customFormat="1" ht="7.5" customHeight="1" hidden="1">
      <c r="A147" s="196">
        <v>131</v>
      </c>
      <c r="C147" s="106"/>
      <c r="D147" s="106"/>
      <c r="E147" s="106"/>
      <c r="F147" s="156"/>
      <c r="G147" s="170"/>
      <c r="H147" s="170"/>
      <c r="I147" s="170"/>
      <c r="J147" s="170"/>
      <c r="K147" s="150"/>
      <c r="L147" s="206">
        <f>IF(F148="","",IF(K147="",MAX(N147:R147),K147))</f>
      </c>
      <c r="M147" s="207">
        <f>IF(F148="","",+L147+(F148*7/5))</f>
      </c>
      <c r="N147" s="198">
        <f ca="1" t="shared" si="32"/>
        <v>40102.40258703704</v>
      </c>
      <c r="O147" s="199">
        <f ca="1" t="shared" si="28"/>
        <v>40102.40258703704</v>
      </c>
      <c r="P147" s="199">
        <f ca="1" t="shared" si="29"/>
        <v>40102.40258703704</v>
      </c>
      <c r="Q147" s="199">
        <f ca="1" t="shared" si="30"/>
        <v>40102.40258703704</v>
      </c>
      <c r="R147" s="199">
        <f ca="1" t="shared" si="31"/>
        <v>40102.40258703704</v>
      </c>
      <c r="S147" s="106"/>
      <c r="T147" s="116"/>
      <c r="U147" s="116"/>
      <c r="V147" s="116"/>
      <c r="W147" s="116"/>
      <c r="X147" s="117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03"/>
      <c r="AN147" s="105"/>
      <c r="AO147" s="108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194"/>
      <c r="BY147" s="194"/>
      <c r="BZ147" s="194"/>
      <c r="CA147" s="194"/>
      <c r="CB147" s="194"/>
      <c r="CC147" s="194"/>
      <c r="CD147" s="194"/>
    </row>
    <row r="148" spans="1:82" s="102" customFormat="1" ht="7.5" customHeight="1" hidden="1">
      <c r="A148" s="196">
        <v>132</v>
      </c>
      <c r="C148" s="106"/>
      <c r="D148" s="106"/>
      <c r="E148" s="106"/>
      <c r="F148" s="156"/>
      <c r="G148" s="170"/>
      <c r="H148" s="170"/>
      <c r="I148" s="170"/>
      <c r="J148" s="170"/>
      <c r="K148" s="150"/>
      <c r="L148" s="206">
        <f aca="true" t="shared" si="33" ref="L148:L153">IF(F150="","",IF(K148="",MAX(N148:R148),K148))</f>
      </c>
      <c r="M148" s="207">
        <f aca="true" t="shared" si="34" ref="M148:M153">IF(F150="","",+L148+(F150*7/5))</f>
      </c>
      <c r="N148" s="198">
        <f ca="1" t="shared" si="32"/>
        <v>40102.40258703704</v>
      </c>
      <c r="O148" s="199">
        <f ca="1" t="shared" si="28"/>
        <v>40102.40258703704</v>
      </c>
      <c r="P148" s="199">
        <f ca="1" t="shared" si="29"/>
        <v>40102.40258703704</v>
      </c>
      <c r="Q148" s="199">
        <f ca="1" t="shared" si="30"/>
        <v>40102.40258703704</v>
      </c>
      <c r="R148" s="199">
        <f ca="1" t="shared" si="31"/>
        <v>40102.40258703704</v>
      </c>
      <c r="S148" s="106"/>
      <c r="T148" s="116"/>
      <c r="U148" s="116"/>
      <c r="V148" s="116"/>
      <c r="W148" s="116"/>
      <c r="X148" s="117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03"/>
      <c r="AN148" s="105"/>
      <c r="AO148" s="108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4"/>
      <c r="BQ148" s="194"/>
      <c r="BR148" s="194"/>
      <c r="BS148" s="194"/>
      <c r="BT148" s="194"/>
      <c r="BU148" s="194"/>
      <c r="BV148" s="194"/>
      <c r="BW148" s="194"/>
      <c r="BX148" s="194"/>
      <c r="BY148" s="194"/>
      <c r="BZ148" s="194"/>
      <c r="CA148" s="194"/>
      <c r="CB148" s="194"/>
      <c r="CC148" s="194"/>
      <c r="CD148" s="194"/>
    </row>
    <row r="149" spans="1:82" s="102" customFormat="1" ht="7.5" customHeight="1" hidden="1">
      <c r="A149" s="196">
        <v>133</v>
      </c>
      <c r="C149" s="106"/>
      <c r="D149" s="106"/>
      <c r="E149" s="106"/>
      <c r="F149" s="156"/>
      <c r="G149" s="170"/>
      <c r="H149" s="170"/>
      <c r="I149" s="170"/>
      <c r="J149" s="170"/>
      <c r="K149" s="150"/>
      <c r="L149" s="206">
        <f t="shared" si="33"/>
      </c>
      <c r="M149" s="207">
        <f t="shared" si="34"/>
      </c>
      <c r="N149" s="198">
        <f ca="1" t="shared" si="32"/>
        <v>40102.40258703704</v>
      </c>
      <c r="O149" s="199">
        <f ca="1" t="shared" si="28"/>
        <v>40102.40258703704</v>
      </c>
      <c r="P149" s="199">
        <f ca="1" t="shared" si="29"/>
        <v>40102.40258703704</v>
      </c>
      <c r="Q149" s="199">
        <f ca="1" t="shared" si="30"/>
        <v>40102.40258703704</v>
      </c>
      <c r="R149" s="199">
        <f ca="1" t="shared" si="31"/>
        <v>40102.40258703704</v>
      </c>
      <c r="S149" s="106"/>
      <c r="T149" s="116"/>
      <c r="U149" s="116"/>
      <c r="V149" s="116"/>
      <c r="W149" s="116"/>
      <c r="X149" s="117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03"/>
      <c r="AN149" s="105"/>
      <c r="AO149" s="108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4"/>
      <c r="BQ149" s="194"/>
      <c r="BR149" s="194"/>
      <c r="BS149" s="194"/>
      <c r="BT149" s="194"/>
      <c r="BU149" s="194"/>
      <c r="BV149" s="194"/>
      <c r="BW149" s="194"/>
      <c r="BX149" s="194"/>
      <c r="BY149" s="194"/>
      <c r="BZ149" s="194"/>
      <c r="CA149" s="194"/>
      <c r="CB149" s="194"/>
      <c r="CC149" s="194"/>
      <c r="CD149" s="194"/>
    </row>
    <row r="150" spans="1:82" s="102" customFormat="1" ht="7.5" customHeight="1" hidden="1">
      <c r="A150" s="196">
        <v>134</v>
      </c>
      <c r="C150" s="106"/>
      <c r="D150" s="106"/>
      <c r="E150" s="106"/>
      <c r="F150" s="156"/>
      <c r="G150" s="170"/>
      <c r="H150" s="170"/>
      <c r="I150" s="170"/>
      <c r="J150" s="170"/>
      <c r="K150" s="150"/>
      <c r="L150" s="206">
        <f t="shared" si="33"/>
      </c>
      <c r="M150" s="207">
        <f t="shared" si="34"/>
      </c>
      <c r="N150" s="198">
        <f ca="1" t="shared" si="32"/>
        <v>40102.40258703704</v>
      </c>
      <c r="O150" s="199">
        <f ca="1" t="shared" si="28"/>
        <v>40102.40258703704</v>
      </c>
      <c r="P150" s="199">
        <f ca="1" t="shared" si="29"/>
        <v>40102.40258703704</v>
      </c>
      <c r="Q150" s="199">
        <f ca="1" t="shared" si="30"/>
        <v>40102.40258703704</v>
      </c>
      <c r="R150" s="199">
        <f ca="1" t="shared" si="31"/>
        <v>40102.40258703704</v>
      </c>
      <c r="S150" s="106"/>
      <c r="T150" s="116"/>
      <c r="U150" s="116"/>
      <c r="V150" s="116"/>
      <c r="W150" s="116"/>
      <c r="X150" s="117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03"/>
      <c r="AN150" s="105"/>
      <c r="AO150" s="108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4"/>
      <c r="BN150" s="194"/>
      <c r="BO150" s="194"/>
      <c r="BP150" s="194"/>
      <c r="BQ150" s="194"/>
      <c r="BR150" s="194"/>
      <c r="BS150" s="194"/>
      <c r="BT150" s="194"/>
      <c r="BU150" s="194"/>
      <c r="BV150" s="194"/>
      <c r="BW150" s="194"/>
      <c r="BX150" s="194"/>
      <c r="BY150" s="194"/>
      <c r="BZ150" s="194"/>
      <c r="CA150" s="194"/>
      <c r="CB150" s="194"/>
      <c r="CC150" s="194"/>
      <c r="CD150" s="194"/>
    </row>
    <row r="151" spans="1:91" s="102" customFormat="1" ht="7.5" customHeight="1" hidden="1">
      <c r="A151" s="196">
        <v>135</v>
      </c>
      <c r="C151" s="106"/>
      <c r="D151" s="106"/>
      <c r="E151" s="106"/>
      <c r="F151" s="156"/>
      <c r="G151" s="170"/>
      <c r="H151" s="170"/>
      <c r="I151" s="170"/>
      <c r="J151" s="170"/>
      <c r="K151" s="150"/>
      <c r="L151" s="206">
        <f t="shared" si="33"/>
      </c>
      <c r="M151" s="207">
        <f t="shared" si="34"/>
      </c>
      <c r="N151" s="198">
        <f ca="1" t="shared" si="32"/>
        <v>40102.40258703704</v>
      </c>
      <c r="O151" s="199">
        <f ca="1" t="shared" si="28"/>
        <v>40102.40258703704</v>
      </c>
      <c r="P151" s="199">
        <f ca="1" t="shared" si="29"/>
        <v>40102.40258703704</v>
      </c>
      <c r="Q151" s="199">
        <f ca="1" t="shared" si="30"/>
        <v>40102.40258703704</v>
      </c>
      <c r="R151" s="199">
        <f ca="1" t="shared" si="31"/>
        <v>40102.40258703704</v>
      </c>
      <c r="S151" s="106"/>
      <c r="T151" s="116"/>
      <c r="U151" s="116"/>
      <c r="V151" s="116"/>
      <c r="W151" s="116"/>
      <c r="X151" s="117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03"/>
      <c r="AN151" s="105"/>
      <c r="AO151" s="108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  <c r="BM151" s="194"/>
      <c r="BN151" s="194"/>
      <c r="BO151" s="194"/>
      <c r="BP151" s="194"/>
      <c r="BQ151" s="194"/>
      <c r="BR151" s="194"/>
      <c r="BS151" s="194"/>
      <c r="BT151" s="194"/>
      <c r="BU151" s="194"/>
      <c r="BV151" s="194"/>
      <c r="BW151" s="194"/>
      <c r="BX151" s="194"/>
      <c r="BY151" s="194"/>
      <c r="BZ151" s="194"/>
      <c r="CA151" s="194"/>
      <c r="CB151" s="194"/>
      <c r="CC151" s="194"/>
      <c r="CD151" s="194"/>
      <c r="CF151" s="32"/>
      <c r="CG151" s="32"/>
      <c r="CH151" s="32"/>
      <c r="CI151" s="32"/>
      <c r="CJ151" s="32"/>
      <c r="CK151" s="32"/>
      <c r="CL151" s="32"/>
      <c r="CM151" s="32"/>
    </row>
    <row r="152" spans="1:91" s="102" customFormat="1" ht="7.5" customHeight="1" hidden="1">
      <c r="A152" s="196">
        <v>136</v>
      </c>
      <c r="C152" s="106"/>
      <c r="D152" s="106"/>
      <c r="E152" s="106"/>
      <c r="F152" s="156"/>
      <c r="G152" s="170"/>
      <c r="H152" s="170"/>
      <c r="I152" s="170"/>
      <c r="J152" s="170"/>
      <c r="K152" s="150"/>
      <c r="L152" s="206">
        <f t="shared" si="33"/>
      </c>
      <c r="M152" s="207">
        <f t="shared" si="34"/>
      </c>
      <c r="N152" s="198">
        <f ca="1" t="shared" si="32"/>
        <v>40102.40258703704</v>
      </c>
      <c r="O152" s="199">
        <f ca="1" t="shared" si="28"/>
        <v>40102.40258703704</v>
      </c>
      <c r="P152" s="199">
        <f ca="1" t="shared" si="29"/>
        <v>40102.40258703704</v>
      </c>
      <c r="Q152" s="199">
        <f ca="1" t="shared" si="30"/>
        <v>40102.40258703704</v>
      </c>
      <c r="R152" s="199">
        <f ca="1" t="shared" si="31"/>
        <v>40102.40258703704</v>
      </c>
      <c r="S152" s="106"/>
      <c r="T152" s="116"/>
      <c r="U152" s="116"/>
      <c r="V152" s="116"/>
      <c r="W152" s="116"/>
      <c r="X152" s="117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03"/>
      <c r="AN152" s="105"/>
      <c r="AO152" s="108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  <c r="BM152" s="194"/>
      <c r="BN152" s="194"/>
      <c r="BO152" s="194"/>
      <c r="BP152" s="194"/>
      <c r="BQ152" s="194"/>
      <c r="BR152" s="194"/>
      <c r="BS152" s="194"/>
      <c r="BT152" s="194"/>
      <c r="BU152" s="194"/>
      <c r="BV152" s="194"/>
      <c r="BW152" s="194"/>
      <c r="BX152" s="194"/>
      <c r="BY152" s="194"/>
      <c r="BZ152" s="194"/>
      <c r="CA152" s="194"/>
      <c r="CB152" s="194"/>
      <c r="CC152" s="194"/>
      <c r="CD152" s="194"/>
      <c r="CE152" s="32"/>
      <c r="CF152" s="39"/>
      <c r="CG152" s="39"/>
      <c r="CH152" s="39"/>
      <c r="CI152" s="39"/>
      <c r="CJ152" s="39"/>
      <c r="CK152" s="39"/>
      <c r="CL152" s="39"/>
      <c r="CM152" s="39"/>
    </row>
    <row r="153" spans="1:91" s="32" customFormat="1" ht="15" hidden="1">
      <c r="A153" s="196">
        <v>137</v>
      </c>
      <c r="B153" s="102"/>
      <c r="C153" s="106"/>
      <c r="D153" s="106"/>
      <c r="E153" s="106"/>
      <c r="F153" s="156"/>
      <c r="G153" s="170"/>
      <c r="H153" s="170"/>
      <c r="I153" s="170"/>
      <c r="J153" s="170"/>
      <c r="K153" s="150"/>
      <c r="L153" s="206">
        <f t="shared" si="33"/>
      </c>
      <c r="M153" s="207">
        <f t="shared" si="34"/>
      </c>
      <c r="N153" s="198">
        <f ca="1" t="shared" si="32"/>
        <v>40102.40258703704</v>
      </c>
      <c r="O153" s="199">
        <f ca="1" t="shared" si="28"/>
        <v>40102.40258703704</v>
      </c>
      <c r="P153" s="199">
        <f ca="1" t="shared" si="29"/>
        <v>40102.40258703704</v>
      </c>
      <c r="Q153" s="199">
        <f ca="1" t="shared" si="30"/>
        <v>40102.40258703704</v>
      </c>
      <c r="R153" s="199">
        <f ca="1" t="shared" si="31"/>
        <v>40102.40258703704</v>
      </c>
      <c r="S153" s="106"/>
      <c r="T153" s="116"/>
      <c r="U153" s="116"/>
      <c r="V153" s="116"/>
      <c r="W153" s="116"/>
      <c r="X153" s="117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03"/>
      <c r="AN153" s="105"/>
      <c r="AO153" s="108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4"/>
      <c r="BV153" s="194"/>
      <c r="BW153" s="194"/>
      <c r="BX153" s="194"/>
      <c r="BY153" s="194"/>
      <c r="BZ153" s="194"/>
      <c r="CA153" s="194"/>
      <c r="CB153" s="194"/>
      <c r="CC153" s="194"/>
      <c r="CD153" s="194"/>
      <c r="CE153" s="39"/>
      <c r="CF153" s="45"/>
      <c r="CG153" s="45"/>
      <c r="CH153" s="45"/>
      <c r="CI153" s="45"/>
      <c r="CJ153" s="45"/>
      <c r="CK153" s="45"/>
      <c r="CL153" s="45"/>
      <c r="CM153" s="45"/>
    </row>
    <row r="154" spans="1:91" s="39" customFormat="1" ht="8.25" customHeight="1" hidden="1">
      <c r="A154" s="196">
        <v>138</v>
      </c>
      <c r="B154" s="102"/>
      <c r="C154" s="106"/>
      <c r="D154" s="106"/>
      <c r="E154" s="106"/>
      <c r="F154" s="156"/>
      <c r="G154" s="170"/>
      <c r="H154" s="170"/>
      <c r="I154" s="170"/>
      <c r="J154" s="170"/>
      <c r="K154" s="150"/>
      <c r="L154" s="206">
        <f>IF(F156="","",IF(K154="",MAX(N154:R154),K154))</f>
      </c>
      <c r="M154" s="207">
        <f>IF(F156="","",+L154+(F156*7/5))</f>
      </c>
      <c r="N154" s="198">
        <f ca="1" t="shared" si="32"/>
        <v>40102.40258703704</v>
      </c>
      <c r="O154" s="199">
        <f ca="1" t="shared" si="28"/>
        <v>40102.40258703704</v>
      </c>
      <c r="P154" s="199">
        <f ca="1" t="shared" si="29"/>
        <v>40102.40258703704</v>
      </c>
      <c r="Q154" s="199">
        <f ca="1" t="shared" si="30"/>
        <v>40102.40258703704</v>
      </c>
      <c r="R154" s="199">
        <f ca="1" t="shared" si="31"/>
        <v>40102.40258703704</v>
      </c>
      <c r="S154" s="106"/>
      <c r="T154" s="116"/>
      <c r="U154" s="116"/>
      <c r="V154" s="116"/>
      <c r="W154" s="116"/>
      <c r="X154" s="117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03"/>
      <c r="AN154" s="105"/>
      <c r="AO154" s="32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4"/>
      <c r="BC154" s="194"/>
      <c r="BD154" s="194"/>
      <c r="BE154" s="194"/>
      <c r="BF154" s="194"/>
      <c r="BG154" s="194"/>
      <c r="BH154" s="194"/>
      <c r="BI154" s="194"/>
      <c r="BJ154" s="194"/>
      <c r="BK154" s="194"/>
      <c r="BL154" s="194"/>
      <c r="BM154" s="194"/>
      <c r="BN154" s="194"/>
      <c r="BO154" s="194"/>
      <c r="BP154" s="194"/>
      <c r="BQ154" s="194"/>
      <c r="BR154" s="194"/>
      <c r="BS154" s="194"/>
      <c r="BT154" s="194"/>
      <c r="BU154" s="194"/>
      <c r="BV154" s="194"/>
      <c r="BW154" s="194"/>
      <c r="BX154" s="194"/>
      <c r="BY154" s="194"/>
      <c r="BZ154" s="194"/>
      <c r="CA154" s="194"/>
      <c r="CB154" s="194"/>
      <c r="CC154" s="194"/>
      <c r="CD154" s="194"/>
      <c r="CE154" s="45"/>
      <c r="CF154" s="41"/>
      <c r="CG154" s="41"/>
      <c r="CH154" s="41"/>
      <c r="CI154" s="41"/>
      <c r="CJ154" s="41"/>
      <c r="CK154" s="41"/>
      <c r="CL154" s="41"/>
      <c r="CM154" s="41"/>
    </row>
    <row r="155" spans="1:91" s="45" customFormat="1" ht="15.75">
      <c r="A155" s="196">
        <v>139</v>
      </c>
      <c r="B155" s="32"/>
      <c r="C155" s="106"/>
      <c r="D155" s="106"/>
      <c r="E155" s="106"/>
      <c r="F155" s="156"/>
      <c r="G155" s="169"/>
      <c r="H155" s="169"/>
      <c r="I155" s="169"/>
      <c r="J155" s="169"/>
      <c r="K155" s="150"/>
      <c r="L155" s="206">
        <f>IF(F157="","",IF(K155="",MAX(N155:R155),K155))</f>
      </c>
      <c r="M155" s="207">
        <f>IF(F157="","",+L155+(F157*7/5))</f>
      </c>
      <c r="N155" s="198">
        <f ca="1" t="shared" si="32"/>
        <v>40102.40258703704</v>
      </c>
      <c r="O155" s="199">
        <f ca="1" t="shared" si="28"/>
        <v>40102.40258703704</v>
      </c>
      <c r="P155" s="199">
        <f ca="1" t="shared" si="29"/>
        <v>40102.40258703704</v>
      </c>
      <c r="Q155" s="199">
        <f ca="1" t="shared" si="30"/>
        <v>40102.40258703704</v>
      </c>
      <c r="R155" s="199">
        <f ca="1" t="shared" si="31"/>
        <v>40102.40258703704</v>
      </c>
      <c r="S155" s="106"/>
      <c r="T155" s="116"/>
      <c r="U155" s="116"/>
      <c r="V155" s="116"/>
      <c r="W155" s="116"/>
      <c r="X155" s="117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31"/>
      <c r="AN155" s="40"/>
      <c r="AO155" s="39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41"/>
      <c r="CF155" s="52"/>
      <c r="CG155" s="52"/>
      <c r="CH155" s="52"/>
      <c r="CI155" s="52"/>
      <c r="CJ155" s="52"/>
      <c r="CK155" s="52"/>
      <c r="CL155" s="52"/>
      <c r="CM155" s="52"/>
    </row>
    <row r="156" spans="1:91" s="41" customFormat="1" ht="15.75">
      <c r="A156" s="196">
        <v>140</v>
      </c>
      <c r="B156" s="32"/>
      <c r="C156" s="106"/>
      <c r="D156" s="106"/>
      <c r="E156" s="106"/>
      <c r="F156" s="156"/>
      <c r="G156" s="169"/>
      <c r="H156" s="169"/>
      <c r="I156" s="169"/>
      <c r="J156" s="169"/>
      <c r="K156" s="169"/>
      <c r="L156" s="185"/>
      <c r="M156" s="185"/>
      <c r="N156" s="39"/>
      <c r="O156" s="39"/>
      <c r="P156" s="39"/>
      <c r="Q156" s="39"/>
      <c r="R156" s="39"/>
      <c r="S156" s="39"/>
      <c r="T156" s="118"/>
      <c r="U156" s="118"/>
      <c r="V156" s="119"/>
      <c r="W156" s="118"/>
      <c r="X156" s="120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42"/>
      <c r="AN156" s="42"/>
      <c r="AO156" s="32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52"/>
      <c r="CF156" s="52"/>
      <c r="CG156" s="52"/>
      <c r="CH156" s="52"/>
      <c r="CI156" s="52"/>
      <c r="CJ156" s="52"/>
      <c r="CK156" s="52"/>
      <c r="CL156" s="52"/>
      <c r="CM156" s="52"/>
    </row>
    <row r="157" spans="1:91" s="52" customFormat="1" ht="15.75">
      <c r="A157" s="32"/>
      <c r="B157" s="32"/>
      <c r="C157" s="32"/>
      <c r="D157" s="32"/>
      <c r="E157" s="32"/>
      <c r="F157" s="157"/>
      <c r="G157" s="171"/>
      <c r="H157" s="171"/>
      <c r="I157" s="171"/>
      <c r="J157" s="171"/>
      <c r="K157" s="171"/>
      <c r="L157" s="208"/>
      <c r="M157" s="208"/>
      <c r="N157" s="114"/>
      <c r="O157" s="114"/>
      <c r="P157" s="114"/>
      <c r="Q157" s="114"/>
      <c r="R157" s="114"/>
      <c r="S157" s="114"/>
      <c r="T157" s="121">
        <f aca="true" t="shared" si="35" ref="T157:AL157">SUM(T10:T156)</f>
        <v>820</v>
      </c>
      <c r="U157" s="121">
        <f t="shared" si="35"/>
        <v>0</v>
      </c>
      <c r="V157" s="121">
        <f t="shared" si="35"/>
        <v>0</v>
      </c>
      <c r="W157" s="121">
        <f t="shared" si="35"/>
        <v>5</v>
      </c>
      <c r="X157" s="121">
        <f t="shared" si="35"/>
        <v>0</v>
      </c>
      <c r="Y157" s="122">
        <f t="shared" si="35"/>
        <v>280</v>
      </c>
      <c r="Z157" s="122">
        <f t="shared" si="35"/>
        <v>3154</v>
      </c>
      <c r="AA157" s="122">
        <f t="shared" si="35"/>
        <v>0</v>
      </c>
      <c r="AB157" s="122">
        <f t="shared" si="35"/>
        <v>0</v>
      </c>
      <c r="AC157" s="122">
        <f t="shared" si="35"/>
        <v>0</v>
      </c>
      <c r="AD157" s="122">
        <f t="shared" si="35"/>
        <v>0</v>
      </c>
      <c r="AE157" s="122">
        <f t="shared" si="35"/>
        <v>1189</v>
      </c>
      <c r="AF157" s="122">
        <f t="shared" si="35"/>
        <v>1000</v>
      </c>
      <c r="AG157" s="122">
        <f t="shared" si="35"/>
        <v>0</v>
      </c>
      <c r="AH157" s="122">
        <f t="shared" si="35"/>
        <v>0</v>
      </c>
      <c r="AI157" s="122">
        <f t="shared" si="35"/>
        <v>0</v>
      </c>
      <c r="AJ157" s="122">
        <f t="shared" si="35"/>
        <v>0</v>
      </c>
      <c r="AK157" s="122">
        <f t="shared" si="35"/>
        <v>0</v>
      </c>
      <c r="AL157" s="122">
        <f t="shared" si="35"/>
        <v>0</v>
      </c>
      <c r="AM157" s="45"/>
      <c r="AN157" s="45"/>
      <c r="AO157" s="32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F157" s="56"/>
      <c r="CG157" s="56"/>
      <c r="CH157" s="56"/>
      <c r="CI157" s="56"/>
      <c r="CJ157" s="56"/>
      <c r="CK157" s="56"/>
      <c r="CL157" s="56"/>
      <c r="CM157" s="56"/>
    </row>
    <row r="158" spans="1:91" s="52" customFormat="1" ht="16.5" thickBot="1">
      <c r="A158" s="39"/>
      <c r="B158" s="39"/>
      <c r="C158" s="39"/>
      <c r="D158" s="39"/>
      <c r="E158" s="39"/>
      <c r="F158" s="158"/>
      <c r="G158" s="169"/>
      <c r="H158" s="169"/>
      <c r="I158" s="169"/>
      <c r="J158" s="169"/>
      <c r="K158" s="169"/>
      <c r="L158" s="185"/>
      <c r="M158" s="185"/>
      <c r="N158" s="41"/>
      <c r="O158" s="41"/>
      <c r="P158" s="41"/>
      <c r="Q158" s="41"/>
      <c r="R158" s="41"/>
      <c r="S158" s="41"/>
      <c r="T158" s="190"/>
      <c r="U158" s="190"/>
      <c r="V158" s="191"/>
      <c r="W158" s="190"/>
      <c r="X158" s="190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41"/>
      <c r="AN158" s="41"/>
      <c r="AO158" s="32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CE158" s="56"/>
      <c r="CF158" s="1"/>
      <c r="CG158" s="1"/>
      <c r="CH158" s="1"/>
      <c r="CI158" s="1"/>
      <c r="CJ158" s="1"/>
      <c r="CK158" s="1"/>
      <c r="CL158" s="1"/>
      <c r="CM158" s="1"/>
    </row>
    <row r="159" spans="1:91" s="56" customFormat="1" ht="16.5" thickBot="1">
      <c r="A159" s="39"/>
      <c r="B159" s="45"/>
      <c r="C159" s="47" t="s">
        <v>13</v>
      </c>
      <c r="D159" s="47"/>
      <c r="E159" s="47"/>
      <c r="F159" s="159"/>
      <c r="G159" s="172"/>
      <c r="H159" s="172"/>
      <c r="I159" s="172"/>
      <c r="J159" s="172"/>
      <c r="K159" s="172"/>
      <c r="L159" s="209"/>
      <c r="M159" s="209"/>
      <c r="N159" s="52"/>
      <c r="O159" s="52"/>
      <c r="P159" s="52"/>
      <c r="Q159" s="52"/>
      <c r="R159" s="52"/>
      <c r="S159" s="52"/>
      <c r="T159" s="193">
        <f>+T157*T9</f>
        <v>1000.4</v>
      </c>
      <c r="U159" s="193">
        <f>+U157*U9</f>
        <v>0</v>
      </c>
      <c r="V159" s="193">
        <f>+V157*V9</f>
        <v>0</v>
      </c>
      <c r="W159" s="193">
        <f>+W157*W9</f>
        <v>5.5</v>
      </c>
      <c r="X159" s="193">
        <f>+X157*X9</f>
        <v>0</v>
      </c>
      <c r="Y159" s="193">
        <f aca="true" t="shared" si="36" ref="Y159:AL159">(+Y157*Y9)/1000</f>
        <v>51.94</v>
      </c>
      <c r="Z159" s="193">
        <f t="shared" si="36"/>
        <v>394.53386</v>
      </c>
      <c r="AA159" s="193">
        <f t="shared" si="36"/>
        <v>0</v>
      </c>
      <c r="AB159" s="193">
        <f t="shared" si="36"/>
        <v>0</v>
      </c>
      <c r="AC159" s="193">
        <f t="shared" si="36"/>
        <v>0</v>
      </c>
      <c r="AD159" s="193">
        <f t="shared" si="36"/>
        <v>0</v>
      </c>
      <c r="AE159" s="193">
        <f t="shared" si="36"/>
        <v>196.62493</v>
      </c>
      <c r="AF159" s="193">
        <f t="shared" si="36"/>
        <v>145.35</v>
      </c>
      <c r="AG159" s="193">
        <f t="shared" si="36"/>
        <v>0</v>
      </c>
      <c r="AH159" s="193">
        <f t="shared" si="36"/>
        <v>0</v>
      </c>
      <c r="AI159" s="193">
        <f t="shared" si="36"/>
        <v>0</v>
      </c>
      <c r="AJ159" s="193">
        <f t="shared" si="36"/>
        <v>0</v>
      </c>
      <c r="AK159" s="193">
        <f t="shared" si="36"/>
        <v>0</v>
      </c>
      <c r="AL159" s="193">
        <f t="shared" si="36"/>
        <v>0</v>
      </c>
      <c r="AM159" s="52"/>
      <c r="AN159" s="52"/>
      <c r="AO159" s="75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82" s="1" customFormat="1" ht="16.5" thickBot="1">
      <c r="A160" s="39"/>
      <c r="B160" s="45"/>
      <c r="C160" s="41"/>
      <c r="D160" s="41"/>
      <c r="E160" s="41"/>
      <c r="F160" s="160"/>
      <c r="G160" s="172"/>
      <c r="H160" s="172"/>
      <c r="I160" s="172"/>
      <c r="J160" s="172"/>
      <c r="K160" s="172"/>
      <c r="L160" s="209"/>
      <c r="M160" s="209"/>
      <c r="N160" s="52"/>
      <c r="O160" s="52"/>
      <c r="P160" s="52"/>
      <c r="Q160" s="52"/>
      <c r="R160" s="52"/>
      <c r="S160" s="52"/>
      <c r="T160" s="37"/>
      <c r="U160" s="52"/>
      <c r="V160" s="53"/>
      <c r="W160" s="52"/>
      <c r="X160" s="52"/>
      <c r="Y160" s="52"/>
      <c r="Z160" s="52"/>
      <c r="AA160" s="52"/>
      <c r="AB160" s="52"/>
      <c r="AC160" s="72" t="s">
        <v>33</v>
      </c>
      <c r="AD160" s="73"/>
      <c r="AE160" s="73"/>
      <c r="AF160" s="74"/>
      <c r="AG160" s="74"/>
      <c r="AH160" s="74"/>
      <c r="AI160" s="74"/>
      <c r="AJ160" s="74"/>
      <c r="AK160" s="74"/>
      <c r="AL160" s="74"/>
      <c r="AM160" s="75"/>
      <c r="AN160" s="75"/>
      <c r="AO160" s="79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</row>
    <row r="161" spans="1:42" s="1" customFormat="1" ht="16.5" thickBot="1">
      <c r="A161" s="45"/>
      <c r="B161" s="123" t="s">
        <v>88</v>
      </c>
      <c r="C161" s="125"/>
      <c r="D161" s="124"/>
      <c r="E161" s="124"/>
      <c r="F161" s="161">
        <f>SUM(T159:AL159)</f>
        <v>1794.3487899999998</v>
      </c>
      <c r="G161" s="172"/>
      <c r="H161" s="172"/>
      <c r="I161" s="172"/>
      <c r="J161" s="172"/>
      <c r="K161" s="172"/>
      <c r="L161" s="209"/>
      <c r="M161" s="209"/>
      <c r="N161" s="151"/>
      <c r="O161" s="151"/>
      <c r="P161" s="151"/>
      <c r="Q161" s="151"/>
      <c r="R161" s="151"/>
      <c r="S161" s="134"/>
      <c r="T161" s="56"/>
      <c r="U161" s="56"/>
      <c r="V161" s="58"/>
      <c r="W161" s="56"/>
      <c r="X161" s="59"/>
      <c r="Y161" s="56"/>
      <c r="Z161" s="56"/>
      <c r="AA161" s="56"/>
      <c r="AB161" s="56"/>
      <c r="AC161" s="76" t="s">
        <v>34</v>
      </c>
      <c r="AD161" s="77"/>
      <c r="AE161" s="77"/>
      <c r="AF161" s="78"/>
      <c r="AG161" s="78"/>
      <c r="AH161" s="78"/>
      <c r="AI161" s="78"/>
      <c r="AJ161" s="78"/>
      <c r="AK161" s="78"/>
      <c r="AL161" s="78"/>
      <c r="AM161" s="79"/>
      <c r="AN161" s="79"/>
      <c r="AO161" s="79"/>
      <c r="AP161" s="38"/>
    </row>
    <row r="162" spans="1:42" s="1" customFormat="1" ht="16.5" thickBot="1">
      <c r="A162" s="52"/>
      <c r="B162" s="55" t="s">
        <v>14</v>
      </c>
      <c r="C162" s="52"/>
      <c r="D162" s="52"/>
      <c r="E162" s="52"/>
      <c r="F162" s="160"/>
      <c r="G162" s="173"/>
      <c r="H162" s="173"/>
      <c r="I162" s="173"/>
      <c r="J162" s="173"/>
      <c r="K162" s="173"/>
      <c r="L162" s="209"/>
      <c r="M162" s="209"/>
      <c r="N162" s="152"/>
      <c r="O162" s="152"/>
      <c r="P162" s="152"/>
      <c r="Q162" s="152"/>
      <c r="R162" s="152"/>
      <c r="S162" s="134"/>
      <c r="V162" s="60"/>
      <c r="X162" s="61"/>
      <c r="AC162" s="76" t="s">
        <v>35</v>
      </c>
      <c r="AD162" s="77"/>
      <c r="AE162" s="77"/>
      <c r="AF162" s="78"/>
      <c r="AG162" s="78"/>
      <c r="AH162" s="78"/>
      <c r="AI162" s="78"/>
      <c r="AJ162" s="78"/>
      <c r="AK162" s="78"/>
      <c r="AL162" s="78"/>
      <c r="AM162" s="79"/>
      <c r="AN162" s="79"/>
      <c r="AO162" s="79"/>
      <c r="AP162" s="38"/>
    </row>
    <row r="163" spans="1:42" s="1" customFormat="1" ht="15.75">
      <c r="A163" s="52"/>
      <c r="B163" s="56"/>
      <c r="C163" s="139" t="s">
        <v>108</v>
      </c>
      <c r="D163" s="140"/>
      <c r="E163" s="140"/>
      <c r="F163" s="141"/>
      <c r="G163" s="174"/>
      <c r="H163" s="174"/>
      <c r="I163" s="174"/>
      <c r="J163" s="174"/>
      <c r="K163" s="174"/>
      <c r="L163" s="210"/>
      <c r="M163" s="211" t="s">
        <v>107</v>
      </c>
      <c r="N163" s="152"/>
      <c r="O163" s="152"/>
      <c r="P163" s="152"/>
      <c r="Q163" s="152"/>
      <c r="R163" s="152"/>
      <c r="S163" s="135"/>
      <c r="V163" s="60"/>
      <c r="AC163" s="76" t="s">
        <v>36</v>
      </c>
      <c r="AD163" s="77"/>
      <c r="AE163" s="80"/>
      <c r="AF163" s="81"/>
      <c r="AG163" s="81"/>
      <c r="AH163" s="81"/>
      <c r="AI163" s="81"/>
      <c r="AJ163" s="81"/>
      <c r="AK163" s="81"/>
      <c r="AL163" s="81"/>
      <c r="AM163" s="79"/>
      <c r="AN163" s="79"/>
      <c r="AO163" s="79"/>
      <c r="AP163" s="38"/>
    </row>
    <row r="164" spans="1:42" s="1" customFormat="1" ht="15.75">
      <c r="A164" s="56"/>
      <c r="C164" s="142"/>
      <c r="D164" s="137" t="s">
        <v>103</v>
      </c>
      <c r="E164" s="137"/>
      <c r="F164" s="137"/>
      <c r="G164" s="175"/>
      <c r="H164" s="175"/>
      <c r="I164" s="175"/>
      <c r="J164" s="175"/>
      <c r="K164" s="175"/>
      <c r="L164" s="212"/>
      <c r="M164" s="213">
        <v>3</v>
      </c>
      <c r="N164" s="152"/>
      <c r="O164" s="152"/>
      <c r="P164" s="152"/>
      <c r="Q164" s="152"/>
      <c r="R164" s="152"/>
      <c r="S164" s="134"/>
      <c r="V164" s="60"/>
      <c r="AC164" s="76" t="s">
        <v>37</v>
      </c>
      <c r="AD164" s="77"/>
      <c r="AE164" s="80"/>
      <c r="AF164" s="82"/>
      <c r="AG164" s="82"/>
      <c r="AH164" s="82"/>
      <c r="AI164" s="82"/>
      <c r="AJ164" s="82"/>
      <c r="AK164" s="82"/>
      <c r="AL164" s="82"/>
      <c r="AM164" s="79"/>
      <c r="AN164" s="79"/>
      <c r="AO164" s="77"/>
      <c r="AP164" s="38"/>
    </row>
    <row r="165" spans="3:42" s="1" customFormat="1" ht="15.75">
      <c r="C165" s="143"/>
      <c r="D165" s="137" t="s">
        <v>104</v>
      </c>
      <c r="E165" s="137"/>
      <c r="F165" s="138"/>
      <c r="G165" s="176"/>
      <c r="H165" s="176"/>
      <c r="I165" s="176"/>
      <c r="J165" s="176"/>
      <c r="K165" s="176"/>
      <c r="L165" s="214"/>
      <c r="M165" s="213">
        <v>5</v>
      </c>
      <c r="N165" s="152"/>
      <c r="O165" s="152"/>
      <c r="P165" s="152"/>
      <c r="Q165" s="152"/>
      <c r="R165" s="152"/>
      <c r="S165" s="134"/>
      <c r="V165" s="60"/>
      <c r="AC165" s="76" t="s">
        <v>38</v>
      </c>
      <c r="AD165" s="77"/>
      <c r="AE165" s="80"/>
      <c r="AF165" s="83"/>
      <c r="AG165" s="83"/>
      <c r="AH165" s="83"/>
      <c r="AI165" s="83"/>
      <c r="AJ165" s="83"/>
      <c r="AK165" s="83"/>
      <c r="AL165" s="83"/>
      <c r="AM165" s="77"/>
      <c r="AN165" s="77"/>
      <c r="AO165" s="77"/>
      <c r="AP165" s="38"/>
    </row>
    <row r="166" spans="3:42" s="1" customFormat="1" ht="15.75">
      <c r="C166" s="142"/>
      <c r="D166" s="137" t="s">
        <v>105</v>
      </c>
      <c r="E166" s="137"/>
      <c r="F166" s="137"/>
      <c r="G166" s="175"/>
      <c r="H166" s="175"/>
      <c r="I166" s="175"/>
      <c r="J166" s="175"/>
      <c r="K166" s="175"/>
      <c r="L166" s="212"/>
      <c r="M166" s="213">
        <v>8</v>
      </c>
      <c r="N166" s="57"/>
      <c r="O166" s="57"/>
      <c r="P166" s="57"/>
      <c r="Q166" s="57"/>
      <c r="R166" s="57"/>
      <c r="S166" s="57"/>
      <c r="V166" s="60"/>
      <c r="AC166" s="76" t="s">
        <v>39</v>
      </c>
      <c r="AD166" s="77"/>
      <c r="AE166" s="80"/>
      <c r="AF166" s="83"/>
      <c r="AG166" s="83"/>
      <c r="AH166" s="83"/>
      <c r="AI166" s="83"/>
      <c r="AJ166" s="83"/>
      <c r="AK166" s="83"/>
      <c r="AL166" s="83"/>
      <c r="AM166" s="77"/>
      <c r="AN166" s="77"/>
      <c r="AO166" s="77"/>
      <c r="AP166" s="38"/>
    </row>
    <row r="167" spans="1:91" s="1" customFormat="1" ht="15.75">
      <c r="A167" s="265"/>
      <c r="C167" s="142"/>
      <c r="D167" s="137" t="s">
        <v>106</v>
      </c>
      <c r="E167" s="137"/>
      <c r="F167" s="137"/>
      <c r="G167" s="175"/>
      <c r="H167" s="175"/>
      <c r="I167" s="175"/>
      <c r="J167" s="175"/>
      <c r="K167" s="175"/>
      <c r="L167" s="212"/>
      <c r="M167" s="213">
        <v>9</v>
      </c>
      <c r="N167" s="57"/>
      <c r="O167" s="57"/>
      <c r="P167" s="57"/>
      <c r="Q167" s="57"/>
      <c r="R167" s="57"/>
      <c r="S167" s="57"/>
      <c r="V167" s="60"/>
      <c r="AC167" s="76" t="s">
        <v>40</v>
      </c>
      <c r="AD167" s="77"/>
      <c r="AE167" s="80"/>
      <c r="AF167" s="83"/>
      <c r="AG167" s="83"/>
      <c r="AH167" s="83"/>
      <c r="AI167" s="83"/>
      <c r="AJ167" s="83"/>
      <c r="AK167" s="83"/>
      <c r="AL167" s="83"/>
      <c r="AM167" s="77"/>
      <c r="AN167" s="77"/>
      <c r="AO167" s="77"/>
      <c r="AP167" s="38"/>
      <c r="CF167" s="51"/>
      <c r="CG167" s="51"/>
      <c r="CH167" s="51"/>
      <c r="CI167" s="51"/>
      <c r="CJ167" s="51"/>
      <c r="CK167" s="51"/>
      <c r="CL167" s="51"/>
      <c r="CM167" s="51"/>
    </row>
    <row r="168" spans="3:91" s="1" customFormat="1" ht="16.5" thickBot="1">
      <c r="C168" s="144"/>
      <c r="D168" s="145"/>
      <c r="E168" s="145"/>
      <c r="F168" s="162"/>
      <c r="G168" s="177"/>
      <c r="H168" s="177"/>
      <c r="I168" s="177"/>
      <c r="J168" s="177"/>
      <c r="K168" s="177"/>
      <c r="L168" s="215"/>
      <c r="M168" s="216"/>
      <c r="N168" s="57"/>
      <c r="O168" s="57"/>
      <c r="P168" s="57"/>
      <c r="Q168" s="57"/>
      <c r="R168" s="57"/>
      <c r="S168" s="57"/>
      <c r="V168" s="60"/>
      <c r="AC168" s="76" t="s">
        <v>42</v>
      </c>
      <c r="AD168" s="77"/>
      <c r="AE168" s="80"/>
      <c r="AF168" s="83"/>
      <c r="AG168" s="83"/>
      <c r="AH168" s="83"/>
      <c r="AI168" s="83"/>
      <c r="AJ168" s="83"/>
      <c r="AK168" s="83"/>
      <c r="AL168" s="83"/>
      <c r="AM168" s="77"/>
      <c r="AN168" s="77"/>
      <c r="AO168" s="85"/>
      <c r="AP168" s="38"/>
      <c r="CE168" s="51"/>
      <c r="CF168"/>
      <c r="CG168"/>
      <c r="CH168"/>
      <c r="CI168"/>
      <c r="CJ168"/>
      <c r="CK168"/>
      <c r="CL168"/>
      <c r="CM168"/>
    </row>
    <row r="169" spans="1:91" s="51" customFormat="1" ht="16.5" thickBot="1">
      <c r="A169" s="1"/>
      <c r="B169" s="1"/>
      <c r="C169" s="57"/>
      <c r="D169" s="57"/>
      <c r="E169" s="57"/>
      <c r="F169" s="163"/>
      <c r="G169" s="178"/>
      <c r="H169" s="178"/>
      <c r="I169" s="178"/>
      <c r="J169" s="178"/>
      <c r="K169" s="178"/>
      <c r="L169" s="217"/>
      <c r="M169" s="217"/>
      <c r="N169" s="57"/>
      <c r="O169" s="57"/>
      <c r="P169" s="57"/>
      <c r="Q169" s="57"/>
      <c r="R169" s="57"/>
      <c r="S169" s="57"/>
      <c r="T169" s="1"/>
      <c r="U169" s="1"/>
      <c r="V169" s="60"/>
      <c r="W169" s="1"/>
      <c r="X169" s="1"/>
      <c r="Y169" s="1"/>
      <c r="Z169" s="1"/>
      <c r="AA169" s="1"/>
      <c r="AB169" s="1"/>
      <c r="AC169" s="84" t="s">
        <v>41</v>
      </c>
      <c r="AD169" s="85"/>
      <c r="AE169" s="86"/>
      <c r="AF169" s="87"/>
      <c r="AG169" s="87"/>
      <c r="AH169" s="87"/>
      <c r="AI169" s="87"/>
      <c r="AJ169" s="87"/>
      <c r="AK169" s="87"/>
      <c r="AL169" s="87"/>
      <c r="AM169" s="85"/>
      <c r="AN169" s="85"/>
      <c r="AO169" s="1"/>
      <c r="AP169" s="38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/>
      <c r="CF169"/>
      <c r="CG169"/>
      <c r="CH169"/>
      <c r="CI169"/>
      <c r="CJ169"/>
      <c r="CK169"/>
      <c r="CL169"/>
      <c r="CM169"/>
    </row>
    <row r="170" spans="1:82" ht="15.75">
      <c r="A170" s="1"/>
      <c r="B170" s="1"/>
      <c r="C170" s="57"/>
      <c r="D170" s="57"/>
      <c r="E170" s="57"/>
      <c r="F170" s="163"/>
      <c r="G170" s="178"/>
      <c r="H170" s="178"/>
      <c r="I170" s="178"/>
      <c r="J170" s="178"/>
      <c r="K170" s="178"/>
      <c r="L170" s="217"/>
      <c r="M170" s="217"/>
      <c r="N170" s="57"/>
      <c r="O170" s="57"/>
      <c r="P170" s="57"/>
      <c r="Q170" s="57"/>
      <c r="R170" s="57"/>
      <c r="S170" s="57"/>
      <c r="T170" s="1"/>
      <c r="U170" s="1"/>
      <c r="V170" s="60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51"/>
      <c r="AP170" s="38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</row>
    <row r="171" spans="1:40" ht="15.75">
      <c r="A171" s="1"/>
      <c r="B171" s="1"/>
      <c r="C171" s="57"/>
      <c r="D171" s="57"/>
      <c r="E171" s="57"/>
      <c r="F171" s="163"/>
      <c r="G171" s="178"/>
      <c r="H171" s="178"/>
      <c r="I171" s="178"/>
      <c r="J171" s="178"/>
      <c r="K171" s="178"/>
      <c r="L171" s="217"/>
      <c r="M171" s="217"/>
      <c r="N171" s="51"/>
      <c r="O171" s="51"/>
      <c r="P171" s="51"/>
      <c r="Q171" s="51"/>
      <c r="R171" s="51"/>
      <c r="S171" s="51"/>
      <c r="T171" s="51"/>
      <c r="U171" s="51"/>
      <c r="V171" s="54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</row>
    <row r="172" spans="1:41" ht="15">
      <c r="A172" s="1"/>
      <c r="B172" s="1"/>
      <c r="C172" s="57"/>
      <c r="D172" s="57"/>
      <c r="E172" s="57"/>
      <c r="F172" s="163"/>
      <c r="G172" s="178"/>
      <c r="H172" s="178"/>
      <c r="I172" s="178"/>
      <c r="J172" s="178"/>
      <c r="K172" s="178"/>
      <c r="L172" s="217"/>
      <c r="M172" s="217"/>
      <c r="AO172" s="99"/>
    </row>
    <row r="173" spans="1:41" ht="15.75">
      <c r="A173" s="1"/>
      <c r="B173" s="51"/>
      <c r="C173" s="51"/>
      <c r="D173" s="51"/>
      <c r="E173" s="51"/>
      <c r="F173" s="157"/>
      <c r="G173" s="173"/>
      <c r="H173" s="173"/>
      <c r="I173" s="173"/>
      <c r="J173" s="173"/>
      <c r="K173" s="173"/>
      <c r="L173" s="209"/>
      <c r="M173" s="209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5"/>
    </row>
    <row r="174" spans="1:41" ht="15.75">
      <c r="A174" s="51"/>
      <c r="L174" s="8"/>
      <c r="M174" s="8"/>
      <c r="AN174" s="5"/>
      <c r="AO174" s="100"/>
    </row>
    <row r="175" spans="12:41" ht="15">
      <c r="L175" s="8"/>
      <c r="M175" s="8"/>
      <c r="N175" s="146"/>
      <c r="O175" s="146"/>
      <c r="P175" s="146"/>
      <c r="Q175" s="146"/>
      <c r="R175" s="146"/>
      <c r="AN175" s="5"/>
      <c r="AO175" s="100"/>
    </row>
    <row r="176" spans="12:41" ht="15">
      <c r="L176" s="8"/>
      <c r="M176" s="8"/>
      <c r="N176" s="148"/>
      <c r="O176" s="149"/>
      <c r="P176" s="149"/>
      <c r="Q176" s="149"/>
      <c r="R176" s="149"/>
      <c r="AN176" s="5"/>
      <c r="AO176" s="100"/>
    </row>
    <row r="177" spans="6:41" ht="15">
      <c r="F177" s="165"/>
      <c r="G177" s="180"/>
      <c r="H177" s="180"/>
      <c r="I177" s="180"/>
      <c r="L177" s="218"/>
      <c r="M177" s="218"/>
      <c r="N177" s="148"/>
      <c r="O177" s="149"/>
      <c r="P177" s="149"/>
      <c r="Q177" s="149"/>
      <c r="R177" s="149"/>
      <c r="AN177" s="5"/>
      <c r="AO177" s="100"/>
    </row>
    <row r="178" spans="1:41" ht="15">
      <c r="A178" s="147"/>
      <c r="F178" s="165"/>
      <c r="G178" s="181"/>
      <c r="L178" s="206"/>
      <c r="M178" s="219"/>
      <c r="N178" s="148"/>
      <c r="O178" s="149"/>
      <c r="P178" s="149"/>
      <c r="Q178" s="149"/>
      <c r="R178" s="149"/>
      <c r="AN178" s="5"/>
      <c r="AO178" s="100"/>
    </row>
    <row r="179" spans="1:41" ht="15">
      <c r="A179" s="147"/>
      <c r="F179" s="165"/>
      <c r="G179" s="181"/>
      <c r="L179" s="206"/>
      <c r="M179" s="219"/>
      <c r="N179" s="148"/>
      <c r="O179" s="149"/>
      <c r="P179" s="149"/>
      <c r="Q179" s="149"/>
      <c r="R179" s="149"/>
      <c r="AN179" s="5"/>
      <c r="AO179" s="100"/>
    </row>
    <row r="180" spans="1:41" ht="15">
      <c r="A180" s="147"/>
      <c r="F180" s="165"/>
      <c r="G180" s="181"/>
      <c r="L180" s="206"/>
      <c r="M180" s="219"/>
      <c r="N180" s="148"/>
      <c r="O180" s="149"/>
      <c r="P180" s="149"/>
      <c r="Q180" s="149"/>
      <c r="R180" s="149"/>
      <c r="AN180" s="5"/>
      <c r="AO180" s="100"/>
    </row>
    <row r="181" spans="1:41" ht="15">
      <c r="A181" s="147"/>
      <c r="F181" s="165"/>
      <c r="G181" s="181"/>
      <c r="L181" s="206"/>
      <c r="M181" s="219"/>
      <c r="N181" s="148"/>
      <c r="O181" s="149"/>
      <c r="P181" s="149"/>
      <c r="Q181" s="149"/>
      <c r="R181" s="149"/>
      <c r="AN181" s="5"/>
      <c r="AO181" s="100"/>
    </row>
    <row r="182" spans="1:41" ht="15">
      <c r="A182" s="147"/>
      <c r="F182" s="165"/>
      <c r="G182" s="181"/>
      <c r="L182" s="206"/>
      <c r="M182" s="219"/>
      <c r="N182" s="148"/>
      <c r="O182" s="149"/>
      <c r="P182" s="149"/>
      <c r="Q182" s="149"/>
      <c r="R182" s="149"/>
      <c r="AN182" s="5"/>
      <c r="AO182" s="100"/>
    </row>
    <row r="183" spans="1:41" ht="15">
      <c r="A183" s="147"/>
      <c r="F183" s="165"/>
      <c r="G183" s="181"/>
      <c r="L183" s="206"/>
      <c r="M183" s="219"/>
      <c r="N183" s="148"/>
      <c r="O183" s="149"/>
      <c r="P183" s="149"/>
      <c r="Q183" s="149"/>
      <c r="R183" s="149"/>
      <c r="AN183" s="5"/>
      <c r="AO183" s="5"/>
    </row>
    <row r="184" spans="1:41" ht="15">
      <c r="A184" s="147"/>
      <c r="F184" s="165"/>
      <c r="G184" s="181"/>
      <c r="L184" s="206"/>
      <c r="M184" s="219"/>
      <c r="N184" s="148"/>
      <c r="O184" s="149"/>
      <c r="P184" s="149"/>
      <c r="Q184" s="149"/>
      <c r="R184" s="149"/>
      <c r="AN184" s="5"/>
      <c r="AO184" s="100"/>
    </row>
    <row r="185" spans="1:40" ht="15">
      <c r="A185" s="147"/>
      <c r="F185" s="165"/>
      <c r="G185" s="181"/>
      <c r="L185" s="206"/>
      <c r="M185" s="219"/>
      <c r="AN185" s="101"/>
    </row>
    <row r="186" spans="1:13" ht="15">
      <c r="A186" s="147"/>
      <c r="F186" s="165"/>
      <c r="G186" s="181"/>
      <c r="L186" s="206"/>
      <c r="M186" s="219"/>
    </row>
    <row r="187" spans="1:13" ht="15">
      <c r="A187" s="147"/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  <row r="614" spans="12:13" ht="15">
      <c r="L614" s="8"/>
      <c r="M614" s="8"/>
    </row>
    <row r="615" spans="12:13" ht="15">
      <c r="L615" s="8"/>
      <c r="M615" s="8"/>
    </row>
    <row r="616" spans="12:13" ht="15">
      <c r="L616" s="8"/>
      <c r="M616" s="8"/>
    </row>
    <row r="617" spans="12:13" ht="15">
      <c r="L617" s="8"/>
      <c r="M617" s="8"/>
    </row>
    <row r="618" spans="12:13" ht="15">
      <c r="L618" s="8"/>
      <c r="M618" s="8"/>
    </row>
    <row r="619" spans="12:13" ht="15">
      <c r="L619" s="8"/>
      <c r="M619" s="8"/>
    </row>
    <row r="620" spans="12:13" ht="15">
      <c r="L620" s="8"/>
      <c r="M620" s="8"/>
    </row>
    <row r="621" spans="12:13" ht="15">
      <c r="L621" s="8"/>
      <c r="M621" s="8"/>
    </row>
    <row r="622" spans="12:13" ht="15">
      <c r="L622" s="8"/>
      <c r="M622" s="8"/>
    </row>
    <row r="623" spans="12:13" ht="15">
      <c r="L623" s="8"/>
      <c r="M623" s="8"/>
    </row>
    <row r="624" spans="12:13" ht="15">
      <c r="L624" s="8"/>
      <c r="M624" s="8"/>
    </row>
    <row r="625" spans="12:13" ht="15">
      <c r="L625" s="8"/>
      <c r="M625" s="8"/>
    </row>
    <row r="626" spans="12:13" ht="15">
      <c r="L626" s="8"/>
      <c r="M626" s="8"/>
    </row>
    <row r="627" spans="12:13" ht="15">
      <c r="L627" s="8"/>
      <c r="M627" s="8"/>
    </row>
    <row r="628" spans="12:13" ht="15">
      <c r="L628" s="8"/>
      <c r="M628" s="8"/>
    </row>
    <row r="629" spans="12:13" ht="15">
      <c r="L629" s="8"/>
      <c r="M629" s="8"/>
    </row>
    <row r="630" spans="12:13" ht="15">
      <c r="L630" s="8"/>
      <c r="M630" s="8"/>
    </row>
    <row r="631" spans="12:13" ht="15">
      <c r="L631" s="8"/>
      <c r="M631" s="8"/>
    </row>
    <row r="632" spans="12:13" ht="15">
      <c r="L632" s="8"/>
      <c r="M632" s="8"/>
    </row>
    <row r="633" spans="12:13" ht="15">
      <c r="L633" s="8"/>
      <c r="M633" s="8"/>
    </row>
    <row r="634" spans="12:13" ht="15">
      <c r="L634" s="8"/>
      <c r="M634" s="8"/>
    </row>
    <row r="635" spans="12:13" ht="15">
      <c r="L635" s="8"/>
      <c r="M635" s="8"/>
    </row>
    <row r="636" spans="12:13" ht="15">
      <c r="L636" s="8"/>
      <c r="M636" s="8"/>
    </row>
    <row r="637" spans="12:13" ht="15">
      <c r="L637" s="8"/>
      <c r="M637" s="8"/>
    </row>
    <row r="638" spans="12:13" ht="15">
      <c r="L638" s="8"/>
      <c r="M638" s="8"/>
    </row>
    <row r="639" spans="12:13" ht="15">
      <c r="L639" s="8"/>
      <c r="M639" s="8"/>
    </row>
    <row r="640" spans="12:13" ht="15">
      <c r="L640" s="8"/>
      <c r="M640" s="8"/>
    </row>
    <row r="641" spans="12:13" ht="15">
      <c r="L641" s="8"/>
      <c r="M641" s="8"/>
    </row>
    <row r="642" spans="12:13" ht="15">
      <c r="L642" s="8"/>
      <c r="M642" s="8"/>
    </row>
  </sheetData>
  <sheetProtection formatCells="0" formatColumns="0" formatRows="0" insertColumns="0" insertRows="0" insertHyperlinks="0" deleteColumns="0" deleteRows="0" sort="0" autoFilter="0" pivotTables="0"/>
  <conditionalFormatting sqref="AP31:CD31">
    <cfRule type="expression" priority="1" dxfId="0" stopIfTrue="1">
      <formula>AND(#REF!&lt;AQ$8,#REF!&gt;=AP$8,#REF!&lt;&gt;"A")</formula>
    </cfRule>
    <cfRule type="expression" priority="2" dxfId="1" stopIfTrue="1">
      <formula>AND(#REF!&lt;AQ$8,#REF!&gt;=AP$8,#REF!="A")</formula>
    </cfRule>
  </conditionalFormatting>
  <conditionalFormatting sqref="AP10:CD22 AP24:CD25">
    <cfRule type="expression" priority="3" dxfId="0" stopIfTrue="1">
      <formula>AND($L10&lt;AQ$8,$M10&gt;=AP$8,$S10&lt;&gt;"A")</formula>
    </cfRule>
    <cfRule type="expression" priority="4" dxfId="1" stopIfTrue="1">
      <formula>AND($L10&lt;AQ$8,$M10&gt;=AP$8,$S10="A")</formula>
    </cfRule>
  </conditionalFormatting>
  <conditionalFormatting sqref="AP26:CD26">
    <cfRule type="expression" priority="5" dxfId="0" stopIfTrue="1">
      <formula>AND($L25&lt;AQ$8,$M25&gt;=AP$8,$S25&lt;&gt;"A")</formula>
    </cfRule>
    <cfRule type="expression" priority="6" dxfId="1" stopIfTrue="1">
      <formula>AND($L25&lt;AQ$8,$M25&gt;=AP$8,$S25="A")</formula>
    </cfRule>
  </conditionalFormatting>
  <conditionalFormatting sqref="AP23:CD23">
    <cfRule type="expression" priority="7" dxfId="0" stopIfTrue="1">
      <formula>AND($L26&lt;AQ$8,$M26&gt;=AP$8,$S26&lt;&gt;"A")</formula>
    </cfRule>
    <cfRule type="expression" priority="8" dxfId="1" stopIfTrue="1">
      <formula>AND($L26&lt;AQ$8,$M26&gt;=AP$8,$S26="A")</formula>
    </cfRule>
  </conditionalFormatting>
  <conditionalFormatting sqref="AP27:CD30 AP32:CD39 AP42:CD47 AP50:CD154">
    <cfRule type="expression" priority="9" dxfId="0" stopIfTrue="1">
      <formula>AND($L28&lt;AQ$8,$M28&gt;=AP$8,$S28&lt;&gt;"A")</formula>
    </cfRule>
    <cfRule type="expression" priority="10" dxfId="1" stopIfTrue="1">
      <formula>AND($L28&lt;AQ$8,$M28&gt;=AP$8,$S28="A")</formula>
    </cfRule>
  </conditionalFormatting>
  <conditionalFormatting sqref="AP40:CD41 AP48:CD49">
    <cfRule type="expression" priority="11" dxfId="0" stopIfTrue="1">
      <formula>AND($L42&lt;AQ$8,$M42&gt;=AP$8,$S42&lt;&gt;"A")</formula>
    </cfRule>
    <cfRule type="expression" priority="12" dxfId="1" stopIfTrue="1">
      <formula>AND($L42&lt;AQ$8,$M42&gt;=AP$8,$S42="A")</formula>
    </cfRule>
  </conditionalFormatting>
  <printOptions gridLines="1"/>
  <pageMargins left="0.17" right="0.17" top="0.33" bottom="0.25" header="0.33" footer="0.17"/>
  <pageSetup fitToHeight="1" fitToWidth="1" horizontalDpi="600" verticalDpi="600" orientation="landscape" paperSize="17" scale="54" r:id="rId1"/>
  <headerFooter alignWithMargins="0"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A5" sqref="A5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6" t="str">
        <f>+'Tab B Cost &amp; Schedule Estimate'!B1</f>
        <v>Cost Center: TBD</v>
      </c>
      <c r="B1" s="6"/>
      <c r="F1" s="6"/>
      <c r="G1" s="6"/>
      <c r="I1" s="7"/>
    </row>
    <row r="2" spans="1:9" ht="18" customHeight="1">
      <c r="A2" s="6" t="str">
        <f>+'Tab B Cost &amp; Schedule Estimate'!B2</f>
        <v>Job Number: 1001</v>
      </c>
      <c r="B2" s="6"/>
      <c r="F2" s="6"/>
      <c r="G2" s="6"/>
      <c r="I2" s="7"/>
    </row>
    <row r="3" spans="1:9" ht="18" customHeight="1">
      <c r="A3" s="6" t="str">
        <f>+'Tab B Cost &amp; Schedule Estimate'!B3</f>
        <v>Job Title: NSTX CS Upgrade PFCs</v>
      </c>
      <c r="B3" s="6"/>
      <c r="F3" s="6"/>
      <c r="G3" s="6"/>
      <c r="I3" s="7"/>
    </row>
    <row r="4" spans="1:9" ht="18" customHeight="1">
      <c r="A4" s="6" t="str">
        <f>+'Tab B Cost &amp; Schedule Estimate'!B4</f>
        <v>Job Manager: Kelsey Tresemer</v>
      </c>
      <c r="B4" s="6"/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</v>
      </c>
    </row>
    <row r="8" spans="1:20" ht="26.25">
      <c r="A8" s="10"/>
      <c r="D8" s="12" t="s">
        <v>3</v>
      </c>
      <c r="E8" s="12" t="s">
        <v>4</v>
      </c>
      <c r="F8" s="12" t="s">
        <v>5</v>
      </c>
      <c r="G8" s="14" t="s">
        <v>8</v>
      </c>
      <c r="H8" s="13" t="s">
        <v>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2</v>
      </c>
      <c r="D9" s="4"/>
      <c r="E9" s="4"/>
      <c r="F9" s="282" t="s">
        <v>217</v>
      </c>
      <c r="G9" s="4"/>
      <c r="H9" s="287" t="s">
        <v>218</v>
      </c>
      <c r="I9" s="287"/>
      <c r="J9" s="287"/>
      <c r="K9" s="287"/>
      <c r="L9" s="287"/>
      <c r="M9" s="287"/>
      <c r="N9" s="287"/>
      <c r="O9" s="287"/>
      <c r="P9" s="287"/>
      <c r="Q9" s="287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6</v>
      </c>
      <c r="D11" s="4"/>
      <c r="E11" s="282" t="s">
        <v>217</v>
      </c>
      <c r="F11" s="4"/>
      <c r="G11" s="4"/>
      <c r="H11" s="284"/>
      <c r="I11" s="284"/>
      <c r="J11" s="284"/>
      <c r="K11" s="284"/>
      <c r="L11" s="284"/>
      <c r="M11" s="284"/>
      <c r="N11" s="284"/>
      <c r="O11" s="284"/>
      <c r="P11" s="284"/>
      <c r="Q11" s="284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15</v>
      </c>
    </row>
    <row r="15" spans="6:17" s="62" customFormat="1" ht="12.75">
      <c r="F15" s="63"/>
      <c r="G15" s="63"/>
      <c r="N15" s="285" t="s">
        <v>16</v>
      </c>
      <c r="O15" s="285"/>
      <c r="P15" s="64" t="s">
        <v>17</v>
      </c>
      <c r="Q15" s="65"/>
    </row>
    <row r="16" spans="1:17" s="66" customFormat="1" ht="25.5">
      <c r="A16" s="91"/>
      <c r="B16" s="286" t="s">
        <v>18</v>
      </c>
      <c r="C16" s="286"/>
      <c r="D16" s="286"/>
      <c r="E16" s="286"/>
      <c r="F16" s="286"/>
      <c r="G16" s="92" t="s">
        <v>19</v>
      </c>
      <c r="H16" s="286" t="s">
        <v>20</v>
      </c>
      <c r="I16" s="286"/>
      <c r="J16" s="286"/>
      <c r="K16" s="286" t="s">
        <v>21</v>
      </c>
      <c r="L16" s="286"/>
      <c r="M16" s="286"/>
      <c r="N16" s="91" t="s">
        <v>89</v>
      </c>
      <c r="O16" s="91" t="s">
        <v>90</v>
      </c>
      <c r="P16" s="92" t="s">
        <v>91</v>
      </c>
      <c r="Q16" s="92" t="s">
        <v>92</v>
      </c>
    </row>
    <row r="17" spans="1:17" s="91" customFormat="1" ht="36.75" customHeight="1">
      <c r="A17" s="91">
        <v>1</v>
      </c>
      <c r="B17" s="283"/>
      <c r="C17" s="283"/>
      <c r="D17" s="283"/>
      <c r="E17" s="283"/>
      <c r="F17" s="283"/>
      <c r="G17" s="92"/>
      <c r="H17" s="283"/>
      <c r="I17" s="283"/>
      <c r="J17" s="283"/>
      <c r="K17" s="283"/>
      <c r="L17" s="283"/>
      <c r="M17" s="283"/>
      <c r="P17" s="92"/>
      <c r="Q17" s="92"/>
    </row>
    <row r="18" spans="1:17" s="91" customFormat="1" ht="36.75" customHeight="1">
      <c r="A18" s="91">
        <v>2</v>
      </c>
      <c r="B18" s="283"/>
      <c r="C18" s="283"/>
      <c r="D18" s="283"/>
      <c r="E18" s="283"/>
      <c r="F18" s="283"/>
      <c r="G18" s="92"/>
      <c r="H18" s="283"/>
      <c r="I18" s="283"/>
      <c r="J18" s="283"/>
      <c r="K18" s="283"/>
      <c r="L18" s="283"/>
      <c r="M18" s="283"/>
      <c r="P18" s="92"/>
      <c r="Q18" s="92"/>
    </row>
    <row r="19" spans="1:17" s="91" customFormat="1" ht="36.75" customHeight="1">
      <c r="A19" s="91">
        <v>3</v>
      </c>
      <c r="B19" s="283"/>
      <c r="C19" s="283"/>
      <c r="D19" s="283"/>
      <c r="E19" s="283"/>
      <c r="F19" s="283"/>
      <c r="G19" s="92"/>
      <c r="H19" s="283"/>
      <c r="I19" s="283"/>
      <c r="J19" s="283"/>
      <c r="K19" s="283"/>
      <c r="L19" s="283"/>
      <c r="M19" s="283"/>
      <c r="P19" s="92"/>
      <c r="Q19" s="92"/>
    </row>
    <row r="20" spans="1:17" s="91" customFormat="1" ht="36.75" customHeight="1">
      <c r="A20" s="91">
        <v>4</v>
      </c>
      <c r="B20" s="283"/>
      <c r="C20" s="283"/>
      <c r="D20" s="283"/>
      <c r="E20" s="283"/>
      <c r="F20" s="283"/>
      <c r="G20" s="92"/>
      <c r="H20" s="283"/>
      <c r="I20" s="283"/>
      <c r="J20" s="283"/>
      <c r="K20" s="283"/>
      <c r="L20" s="283"/>
      <c r="M20" s="283"/>
      <c r="P20" s="92"/>
      <c r="Q20" s="92"/>
    </row>
    <row r="21" spans="1:13" s="68" customFormat="1" ht="36.75" customHeight="1">
      <c r="A21" s="92">
        <v>5</v>
      </c>
      <c r="B21" s="283"/>
      <c r="C21" s="283"/>
      <c r="D21" s="283"/>
      <c r="E21" s="283"/>
      <c r="F21" s="283"/>
      <c r="G21" s="67"/>
      <c r="H21" s="283"/>
      <c r="I21" s="283"/>
      <c r="J21" s="283"/>
      <c r="K21" s="283"/>
      <c r="L21" s="283"/>
      <c r="M21" s="283"/>
    </row>
    <row r="22" spans="2:13" s="68" customFormat="1" ht="12.75">
      <c r="B22" s="283"/>
      <c r="C22" s="283"/>
      <c r="D22" s="283"/>
      <c r="E22" s="283"/>
      <c r="F22" s="283"/>
      <c r="G22" s="67"/>
      <c r="H22" s="283"/>
      <c r="I22" s="283"/>
      <c r="J22" s="283"/>
      <c r="K22" s="283"/>
      <c r="L22" s="283"/>
      <c r="M22" s="283"/>
    </row>
    <row r="23" spans="5:8" ht="12.75">
      <c r="E23" s="3"/>
      <c r="F23" s="3"/>
      <c r="G23" s="3"/>
      <c r="H23" s="3"/>
    </row>
    <row r="24" spans="1:8" s="1" customFormat="1" ht="12.75">
      <c r="A24" s="1" t="s">
        <v>14</v>
      </c>
      <c r="E24" s="4"/>
      <c r="F24" s="4"/>
      <c r="G24" s="4"/>
      <c r="H24" s="4"/>
    </row>
    <row r="25" spans="1:8" s="1" customFormat="1" ht="12.75">
      <c r="A25" s="127" t="s">
        <v>93</v>
      </c>
      <c r="B25" s="1" t="s">
        <v>22</v>
      </c>
      <c r="E25" s="4"/>
      <c r="F25" s="4"/>
      <c r="G25" s="4"/>
      <c r="H25" s="4"/>
    </row>
    <row r="26" spans="1:2" s="1" customFormat="1" ht="12.75">
      <c r="A26" s="127" t="s">
        <v>94</v>
      </c>
      <c r="B26" s="1" t="s">
        <v>23</v>
      </c>
    </row>
    <row r="27" s="1" customFormat="1" ht="12.75">
      <c r="B27" s="1" t="s">
        <v>24</v>
      </c>
    </row>
    <row r="28" spans="1:2" s="1" customFormat="1" ht="12.75">
      <c r="A28" s="127" t="s">
        <v>95</v>
      </c>
      <c r="B28" s="1" t="s">
        <v>25</v>
      </c>
    </row>
    <row r="29" s="1" customFormat="1" ht="12.75">
      <c r="B29" s="1" t="s">
        <v>26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259" t="s">
        <v>122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3</v>
      </c>
      <c r="J33" s="258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258" t="s">
        <v>123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9</v>
      </c>
      <c r="H35" s="3"/>
      <c r="I35" s="30"/>
      <c r="J35" s="258" t="s">
        <v>124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258" t="s">
        <v>125</v>
      </c>
    </row>
    <row r="37" spans="5:9" ht="15">
      <c r="E37" s="3"/>
      <c r="F37" s="3"/>
      <c r="G37" s="3"/>
      <c r="H37" s="3"/>
      <c r="I37" s="30" t="s">
        <v>4</v>
      </c>
    </row>
    <row r="38" spans="9:10" ht="15">
      <c r="I38" s="30"/>
      <c r="J38" t="s">
        <v>126</v>
      </c>
    </row>
    <row r="39" spans="9:10" ht="15">
      <c r="I39" s="30"/>
      <c r="J39" t="s">
        <v>127</v>
      </c>
    </row>
    <row r="40" spans="9:10" ht="15">
      <c r="I40" s="30"/>
      <c r="J40" t="s">
        <v>128</v>
      </c>
    </row>
    <row r="41" ht="15">
      <c r="I41" s="30" t="s">
        <v>5</v>
      </c>
    </row>
    <row r="42" spans="9:10" ht="15">
      <c r="I42" s="30"/>
      <c r="J42" t="s">
        <v>129</v>
      </c>
    </row>
    <row r="43" spans="9:10" ht="15">
      <c r="I43" s="30"/>
      <c r="J43" t="s">
        <v>130</v>
      </c>
    </row>
    <row r="44" spans="9:10" ht="15">
      <c r="I44" s="30"/>
      <c r="J44" t="s">
        <v>131</v>
      </c>
    </row>
    <row r="45" spans="9:10" ht="15">
      <c r="I45" s="30"/>
      <c r="J45" t="s">
        <v>132</v>
      </c>
    </row>
    <row r="46" spans="9:10" ht="15.75">
      <c r="I46" s="259"/>
      <c r="J46" s="30"/>
    </row>
    <row r="47" spans="9:10" ht="15.75">
      <c r="I47" s="259" t="s">
        <v>133</v>
      </c>
      <c r="J47" s="30"/>
    </row>
    <row r="48" ht="15">
      <c r="I48" s="30" t="s">
        <v>5</v>
      </c>
    </row>
    <row r="49" spans="9:10" ht="15">
      <c r="I49" s="30"/>
      <c r="J49" t="s">
        <v>134</v>
      </c>
    </row>
    <row r="50" spans="9:10" ht="15">
      <c r="I50" s="30"/>
      <c r="J50" t="s">
        <v>135</v>
      </c>
    </row>
    <row r="51" spans="9:10" ht="15">
      <c r="I51" s="30"/>
      <c r="J51" t="s">
        <v>136</v>
      </c>
    </row>
    <row r="52" spans="9:10" ht="15">
      <c r="I52" s="30"/>
      <c r="J52" t="s">
        <v>137</v>
      </c>
    </row>
    <row r="53" ht="15">
      <c r="I53" s="30" t="s">
        <v>4</v>
      </c>
    </row>
    <row r="54" spans="9:10" ht="15">
      <c r="I54" s="30"/>
      <c r="J54" t="s">
        <v>138</v>
      </c>
    </row>
    <row r="55" spans="9:10" ht="15">
      <c r="I55" s="30"/>
      <c r="J55" t="s">
        <v>139</v>
      </c>
    </row>
    <row r="56" spans="9:10" ht="15">
      <c r="I56" s="30"/>
      <c r="J56" t="s">
        <v>140</v>
      </c>
    </row>
    <row r="57" ht="15">
      <c r="I57" s="30" t="s">
        <v>3</v>
      </c>
    </row>
    <row r="58" spans="9:10" ht="15">
      <c r="I58" s="30"/>
      <c r="J58" t="s">
        <v>141</v>
      </c>
    </row>
    <row r="59" ht="12.75">
      <c r="J59" t="s">
        <v>142</v>
      </c>
    </row>
    <row r="60" ht="12.75">
      <c r="J60" t="s">
        <v>143</v>
      </c>
    </row>
    <row r="61" ht="12.75">
      <c r="J61" t="s">
        <v>144</v>
      </c>
    </row>
  </sheetData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>&amp;L&amp;F&amp;C&amp;A    &amp;P of &amp;N&amp;R&amp;D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3.57421875" style="0" customWidth="1"/>
    <col min="3" max="3" width="17.00390625" style="0" bestFit="1" customWidth="1"/>
    <col min="4" max="4" width="16.421875" style="0" bestFit="1" customWidth="1"/>
    <col min="5" max="5" width="3.57421875" style="0" customWidth="1"/>
    <col min="6" max="6" width="16.00390625" style="0" bestFit="1" customWidth="1"/>
    <col min="7" max="7" width="12.7109375" style="0" bestFit="1" customWidth="1"/>
    <col min="8" max="8" width="3.28125" style="0" customWidth="1"/>
    <col min="9" max="9" width="16.00390625" style="0" bestFit="1" customWidth="1"/>
    <col min="10" max="10" width="12.7109375" style="0" bestFit="1" customWidth="1"/>
  </cols>
  <sheetData>
    <row r="1" ht="12.75">
      <c r="A1" t="s">
        <v>169</v>
      </c>
    </row>
    <row r="4" ht="15.75">
      <c r="A4" s="10" t="s">
        <v>207</v>
      </c>
    </row>
    <row r="5" ht="12.75">
      <c r="A5" t="s">
        <v>170</v>
      </c>
    </row>
    <row r="7" spans="6:9" ht="12.75">
      <c r="F7" s="1" t="s">
        <v>171</v>
      </c>
      <c r="I7" s="1" t="s">
        <v>172</v>
      </c>
    </row>
    <row r="8" spans="2:10" ht="12.75">
      <c r="B8" t="s">
        <v>173</v>
      </c>
      <c r="C8" t="s">
        <v>174</v>
      </c>
      <c r="D8" t="s">
        <v>175</v>
      </c>
      <c r="F8" t="s">
        <v>176</v>
      </c>
      <c r="G8" t="s">
        <v>175</v>
      </c>
      <c r="I8" t="s">
        <v>177</v>
      </c>
      <c r="J8" t="s">
        <v>175</v>
      </c>
    </row>
    <row r="9" ht="12.75">
      <c r="A9" s="1" t="s">
        <v>178</v>
      </c>
    </row>
    <row r="10" spans="1:10" ht="12.75">
      <c r="A10" t="s">
        <v>179</v>
      </c>
      <c r="B10">
        <v>24</v>
      </c>
      <c r="C10" t="s">
        <v>180</v>
      </c>
      <c r="D10">
        <f>7*7*2*B10</f>
        <v>2352</v>
      </c>
      <c r="F10">
        <v>30</v>
      </c>
      <c r="G10">
        <f>7*7*2*F10</f>
        <v>2940</v>
      </c>
      <c r="I10">
        <f>F10+(0.1*F10)</f>
        <v>33</v>
      </c>
      <c r="J10">
        <f>7*7*2*I10</f>
        <v>3234</v>
      </c>
    </row>
    <row r="11" spans="1:10" ht="12.75">
      <c r="A11" t="s">
        <v>181</v>
      </c>
      <c r="B11">
        <v>72</v>
      </c>
      <c r="C11" t="s">
        <v>182</v>
      </c>
      <c r="D11">
        <f>4.5*4*B11</f>
        <v>1296</v>
      </c>
      <c r="F11">
        <v>87</v>
      </c>
      <c r="G11">
        <f>4.5*4*F11</f>
        <v>1566</v>
      </c>
      <c r="I11">
        <f aca="true" t="shared" si="0" ref="I11:I20">F11+(0.1*F11)</f>
        <v>95.7</v>
      </c>
      <c r="J11">
        <f>4.5*4*I11</f>
        <v>1722.6000000000001</v>
      </c>
    </row>
    <row r="12" spans="1:10" ht="12.75">
      <c r="A12" t="s">
        <v>183</v>
      </c>
      <c r="B12">
        <v>24</v>
      </c>
      <c r="C12" t="s">
        <v>184</v>
      </c>
      <c r="D12">
        <f>10*3.7*B12</f>
        <v>888</v>
      </c>
      <c r="F12">
        <v>30</v>
      </c>
      <c r="G12">
        <f>10*3.7*F12</f>
        <v>1110</v>
      </c>
      <c r="I12">
        <f t="shared" si="0"/>
        <v>33</v>
      </c>
      <c r="J12">
        <f>10*3.7*I12</f>
        <v>1221</v>
      </c>
    </row>
    <row r="14" ht="12.75">
      <c r="A14" s="1" t="s">
        <v>185</v>
      </c>
    </row>
    <row r="15" spans="1:10" ht="12.75">
      <c r="A15" t="s">
        <v>186</v>
      </c>
      <c r="B15">
        <v>360</v>
      </c>
      <c r="C15" t="s">
        <v>187</v>
      </c>
      <c r="D15">
        <f>B15*5.8*3.4*0.75</f>
        <v>5324.4</v>
      </c>
      <c r="F15">
        <v>430</v>
      </c>
      <c r="G15">
        <f>F15*5.8*3.4*0.75</f>
        <v>6359.700000000001</v>
      </c>
      <c r="I15">
        <f t="shared" si="0"/>
        <v>473</v>
      </c>
      <c r="J15">
        <f>I15*5.8*3.4*0.75</f>
        <v>6995.67</v>
      </c>
    </row>
    <row r="17" ht="12.75">
      <c r="A17" s="1" t="s">
        <v>188</v>
      </c>
    </row>
    <row r="18" spans="1:10" ht="12.75">
      <c r="A18" t="s">
        <v>179</v>
      </c>
      <c r="B18">
        <v>24</v>
      </c>
      <c r="C18" t="s">
        <v>180</v>
      </c>
      <c r="D18">
        <f>7*7*2*B18</f>
        <v>2352</v>
      </c>
      <c r="F18">
        <v>30</v>
      </c>
      <c r="G18">
        <f>7*7*2*F18</f>
        <v>2940</v>
      </c>
      <c r="I18">
        <f t="shared" si="0"/>
        <v>33</v>
      </c>
      <c r="J18">
        <f>7*7*2*I18</f>
        <v>3234</v>
      </c>
    </row>
    <row r="19" spans="1:10" ht="12.75">
      <c r="A19" t="s">
        <v>181</v>
      </c>
      <c r="B19">
        <v>72</v>
      </c>
      <c r="C19" t="s">
        <v>182</v>
      </c>
      <c r="D19">
        <f>4.5*4*B19</f>
        <v>1296</v>
      </c>
      <c r="F19">
        <v>87</v>
      </c>
      <c r="G19">
        <f>4.5*4*F19</f>
        <v>1566</v>
      </c>
      <c r="I19">
        <f t="shared" si="0"/>
        <v>95.7</v>
      </c>
      <c r="J19">
        <f>4.5*4*I19</f>
        <v>1722.6000000000001</v>
      </c>
    </row>
    <row r="20" spans="1:10" ht="12.75">
      <c r="A20" t="s">
        <v>183</v>
      </c>
      <c r="B20">
        <v>24</v>
      </c>
      <c r="C20" t="s">
        <v>184</v>
      </c>
      <c r="D20">
        <f>10*3.7*B20</f>
        <v>888</v>
      </c>
      <c r="F20">
        <v>30</v>
      </c>
      <c r="G20">
        <f>10*3.7*F20</f>
        <v>1110</v>
      </c>
      <c r="I20">
        <f t="shared" si="0"/>
        <v>33</v>
      </c>
      <c r="J20">
        <f>10*3.7*I20</f>
        <v>1221</v>
      </c>
    </row>
    <row r="22" spans="1:10" ht="12.75">
      <c r="A22" t="s">
        <v>189</v>
      </c>
      <c r="B22">
        <f>SUM(B10:B20)</f>
        <v>600</v>
      </c>
      <c r="D22">
        <f>SUM(D10:D20)</f>
        <v>14396.4</v>
      </c>
      <c r="F22">
        <f>SUM(F10:F20)</f>
        <v>724</v>
      </c>
      <c r="G22">
        <f>SUM(G10:G20)</f>
        <v>17591.7</v>
      </c>
      <c r="I22">
        <f>SUM(I10:I20)</f>
        <v>796.4000000000001</v>
      </c>
      <c r="J22">
        <f>SUM(J10:J20)</f>
        <v>19350.87</v>
      </c>
    </row>
    <row r="23" ht="12.75">
      <c r="B23" s="268"/>
    </row>
    <row r="24" ht="12.75">
      <c r="A24" s="268"/>
    </row>
    <row r="26" spans="3:7" ht="12.75">
      <c r="C26" t="s">
        <v>190</v>
      </c>
      <c r="D26" t="s">
        <v>191</v>
      </c>
      <c r="F26" t="s">
        <v>192</v>
      </c>
      <c r="G26" t="s">
        <v>193</v>
      </c>
    </row>
    <row r="27" spans="1:7" ht="12.75">
      <c r="A27" t="s">
        <v>194</v>
      </c>
      <c r="C27">
        <f>SUM(J10:J11,J19:J20)</f>
        <v>7900.200000000001</v>
      </c>
      <c r="D27">
        <f>C27*16.387064</f>
        <v>129461.08301280001</v>
      </c>
      <c r="F27">
        <v>2.7</v>
      </c>
      <c r="G27" s="269">
        <f>D27*F27*0.00220462262</f>
        <v>770.614646453235</v>
      </c>
    </row>
    <row r="28" spans="1:7" ht="12.75">
      <c r="A28" t="s">
        <v>195</v>
      </c>
      <c r="C28">
        <f>SUM(J12:J18)</f>
        <v>11450.67</v>
      </c>
      <c r="D28">
        <f>C28*16.387064</f>
        <v>187642.86213288</v>
      </c>
      <c r="F28">
        <v>1.45</v>
      </c>
      <c r="G28" s="269">
        <f>D28*F28*0.00220462262</f>
        <v>599.8384625925486</v>
      </c>
    </row>
    <row r="31" ht="12.75">
      <c r="A31" t="s">
        <v>196</v>
      </c>
    </row>
    <row r="32" ht="12.75">
      <c r="B32" t="s">
        <v>197</v>
      </c>
    </row>
    <row r="33" spans="1:2" ht="12.75">
      <c r="A33" s="268" t="s">
        <v>198</v>
      </c>
      <c r="B33" s="270">
        <f>G27*100</f>
        <v>77061.4646453235</v>
      </c>
    </row>
    <row r="34" spans="1:2" ht="12.75">
      <c r="A34" s="268" t="s">
        <v>199</v>
      </c>
      <c r="B34" s="270">
        <f>G27*500</f>
        <v>385307.3232266175</v>
      </c>
    </row>
    <row r="37" ht="12.75">
      <c r="A37" t="s">
        <v>200</v>
      </c>
    </row>
    <row r="39" spans="1:2" ht="12.75">
      <c r="A39" s="268" t="s">
        <v>201</v>
      </c>
      <c r="B39" s="270">
        <f>200*G28</f>
        <v>119967.69251850972</v>
      </c>
    </row>
    <row r="40" spans="1:2" ht="12.75">
      <c r="A40" s="268" t="s">
        <v>202</v>
      </c>
      <c r="B40" s="270">
        <f>350*G28</f>
        <v>209943.461907392</v>
      </c>
    </row>
    <row r="43" spans="1:4" ht="12.75">
      <c r="A43" t="s">
        <v>203</v>
      </c>
      <c r="C43" t="s">
        <v>215</v>
      </c>
      <c r="D43" t="s">
        <v>216</v>
      </c>
    </row>
    <row r="44" spans="1:4" ht="12.75">
      <c r="A44" s="270">
        <f>B40+B34</f>
        <v>595250.7851340094</v>
      </c>
      <c r="C44" s="270">
        <f>G27*350+G28*350</f>
        <v>479658.5881660242</v>
      </c>
      <c r="D44" s="270">
        <f>G27*200+G28*200</f>
        <v>274090.6218091567</v>
      </c>
    </row>
    <row r="46" ht="12.75">
      <c r="A46" t="s">
        <v>204</v>
      </c>
    </row>
    <row r="47" spans="1:4" ht="12.75">
      <c r="A47" s="271">
        <v>50000</v>
      </c>
      <c r="B47" s="271"/>
      <c r="C47" s="271">
        <v>50000</v>
      </c>
      <c r="D47" s="271">
        <v>50000</v>
      </c>
    </row>
    <row r="49" spans="1:4" ht="15">
      <c r="A49" s="273" t="s">
        <v>205</v>
      </c>
      <c r="C49" t="s">
        <v>214</v>
      </c>
      <c r="D49" t="s">
        <v>214</v>
      </c>
    </row>
    <row r="50" spans="1:4" ht="15">
      <c r="A50" s="274">
        <f>A44+A47</f>
        <v>645250.7851340094</v>
      </c>
      <c r="C50" s="272">
        <f>+C44+C47</f>
        <v>529658.5881660242</v>
      </c>
      <c r="D50" s="272">
        <f>+D44+D47</f>
        <v>324090.6218091567</v>
      </c>
    </row>
    <row r="51" ht="15">
      <c r="A51" s="273"/>
    </row>
    <row r="52" ht="15.75">
      <c r="A52" s="275" t="s">
        <v>206</v>
      </c>
    </row>
    <row r="56" ht="15.75">
      <c r="A56" s="10" t="s">
        <v>208</v>
      </c>
    </row>
    <row r="58" ht="12.75">
      <c r="A58" t="s">
        <v>210</v>
      </c>
    </row>
    <row r="59" ht="12.75">
      <c r="C59" t="s">
        <v>209</v>
      </c>
    </row>
    <row r="60" spans="1:3" ht="12.75">
      <c r="A60" s="268">
        <v>1997</v>
      </c>
      <c r="B60" s="270">
        <v>0</v>
      </c>
      <c r="C60">
        <f>B60*1.9</f>
        <v>0</v>
      </c>
    </row>
    <row r="61" spans="1:3" ht="12.75">
      <c r="A61">
        <v>1998</v>
      </c>
      <c r="B61" s="270">
        <v>59720</v>
      </c>
      <c r="C61" s="270">
        <f>B61*1.2864</f>
        <v>76823.808</v>
      </c>
    </row>
    <row r="62" spans="1:3" ht="12.75">
      <c r="A62">
        <v>1999</v>
      </c>
      <c r="B62" s="270">
        <v>7070</v>
      </c>
      <c r="C62" s="270">
        <f>B62*1.2673</f>
        <v>8959.811000000002</v>
      </c>
    </row>
    <row r="63" spans="1:3" ht="12.75">
      <c r="A63">
        <v>2000</v>
      </c>
      <c r="B63" s="271">
        <v>0</v>
      </c>
      <c r="C63">
        <v>0</v>
      </c>
    </row>
    <row r="64" spans="1:3" ht="12.75">
      <c r="A64">
        <v>2001</v>
      </c>
      <c r="B64" s="272">
        <v>28974</v>
      </c>
      <c r="C64" s="270">
        <f>B64*1.2072</f>
        <v>34977.4128</v>
      </c>
    </row>
    <row r="66" spans="1:3" ht="12.75">
      <c r="A66" t="s">
        <v>205</v>
      </c>
      <c r="B66" s="270">
        <f>SUM(B60:B64)</f>
        <v>95764</v>
      </c>
      <c r="C66" s="270">
        <f>SUM(C60:C64)</f>
        <v>120761.0318</v>
      </c>
    </row>
    <row r="69" ht="12.75">
      <c r="A69" t="s">
        <v>211</v>
      </c>
    </row>
    <row r="71" ht="15">
      <c r="A71" s="30" t="s">
        <v>205</v>
      </c>
    </row>
    <row r="72" spans="1:3" ht="15.75">
      <c r="A72" s="276">
        <f>C66*1.25</f>
        <v>150951.28975</v>
      </c>
      <c r="B72" s="9"/>
      <c r="C72" s="9"/>
    </row>
    <row r="74" ht="15.75">
      <c r="A74" s="10" t="s">
        <v>212</v>
      </c>
    </row>
  </sheetData>
  <printOptions gridLines="1"/>
  <pageMargins left="0.75" right="0.75" top="1" bottom="1" header="0.5" footer="0.5"/>
  <pageSetup fitToHeight="1" fitToWidth="1" horizontalDpi="1200" verticalDpi="1200" orientation="landscape" paperSize="3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2009-10-16T13:36:31Z</cp:lastPrinted>
  <dcterms:created xsi:type="dcterms:W3CDTF">2001-10-24T18:11:20Z</dcterms:created>
  <dcterms:modified xsi:type="dcterms:W3CDTF">2009-10-16T13:39:43Z</dcterms:modified>
  <cp:category/>
  <cp:version/>
  <cp:contentType/>
  <cp:contentStatus/>
</cp:coreProperties>
</file>